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9185" windowHeight="847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<sst xmlns="http://schemas.openxmlformats.org/spreadsheetml/2006/main" count="320" uniqueCount="149">
  <si>
    <t>Lp.</t>
  </si>
  <si>
    <t>Projekt</t>
  </si>
  <si>
    <t>funduszy</t>
  </si>
  <si>
    <t xml:space="preserve">Kategoria </t>
  </si>
  <si>
    <t>interwencji</t>
  </si>
  <si>
    <t>nych</t>
  </si>
  <si>
    <t>stuktural -</t>
  </si>
  <si>
    <t>(dział,</t>
  </si>
  <si>
    <t>rozdział)</t>
  </si>
  <si>
    <t>Wydatki</t>
  </si>
  <si>
    <t xml:space="preserve">w okresie </t>
  </si>
  <si>
    <t>realizacji</t>
  </si>
  <si>
    <t>projektu</t>
  </si>
  <si>
    <t>(całkowita</t>
  </si>
  <si>
    <t>wartość</t>
  </si>
  <si>
    <t>Projektu)</t>
  </si>
  <si>
    <t>Środki</t>
  </si>
  <si>
    <t>z budżetu</t>
  </si>
  <si>
    <t>krajowego</t>
  </si>
  <si>
    <t>UE</t>
  </si>
  <si>
    <t>Planowane wydatki</t>
  </si>
  <si>
    <t>Środki z budżetu krajowego</t>
  </si>
  <si>
    <t>z tego:</t>
  </si>
  <si>
    <t>Środki z budżetu UE</t>
  </si>
  <si>
    <t>10</t>
  </si>
  <si>
    <t>11</t>
  </si>
  <si>
    <t>12</t>
  </si>
  <si>
    <t>13</t>
  </si>
  <si>
    <t>14</t>
  </si>
  <si>
    <t>15</t>
  </si>
  <si>
    <t>16</t>
  </si>
  <si>
    <t>17</t>
  </si>
  <si>
    <t>(6+7)</t>
  </si>
  <si>
    <t>(9+13)</t>
  </si>
  <si>
    <t>(10+11+12)</t>
  </si>
  <si>
    <t>(14+15+16+17)</t>
  </si>
  <si>
    <t xml:space="preserve">Wydatki </t>
  </si>
  <si>
    <t>razem</t>
  </si>
  <si>
    <t>Pożyczki</t>
  </si>
  <si>
    <t>i kredyty</t>
  </si>
  <si>
    <t>Obligacje</t>
  </si>
  <si>
    <t>Pozostałe</t>
  </si>
  <si>
    <t xml:space="preserve">Pożyczki </t>
  </si>
  <si>
    <t>na prefina-</t>
  </si>
  <si>
    <t>sowanie</t>
  </si>
  <si>
    <t>państwa</t>
  </si>
  <si>
    <t>x</t>
  </si>
  <si>
    <t>Wydatki bieżące razem</t>
  </si>
  <si>
    <t>Ogółem:</t>
  </si>
  <si>
    <t>z tego źródła finansowania:</t>
  </si>
  <si>
    <t>I.</t>
  </si>
  <si>
    <t>1.1.</t>
  </si>
  <si>
    <t>* środki własne, współfinansowanie z budżetu państwa oraz inne</t>
  </si>
  <si>
    <t xml:space="preserve">WYDATKI NA PROGRAMY I PROJEKTY REALIZOWANE ZE ŚRODKÓW POCHODZĄCYCH Z BUDŻETU UNII  EUROPEJSKIEJ ORAZ NIEPODLEGAJĄCYCH ZWROTOWI </t>
  </si>
  <si>
    <t xml:space="preserve">Nazwa projektu: </t>
  </si>
  <si>
    <t>II.</t>
  </si>
  <si>
    <t>Wydatki majątkowe razem</t>
  </si>
  <si>
    <t>rok 2009</t>
  </si>
  <si>
    <t>Rady Miejskiej Legnicy</t>
  </si>
  <si>
    <t>rok 2008</t>
  </si>
  <si>
    <t xml:space="preserve">                </t>
  </si>
  <si>
    <t xml:space="preserve">   </t>
  </si>
  <si>
    <t>edukacyjnych</t>
  </si>
  <si>
    <t>1.2.</t>
  </si>
  <si>
    <t>rok 2010</t>
  </si>
  <si>
    <t>600  60015</t>
  </si>
  <si>
    <t>900  90011</t>
  </si>
  <si>
    <t xml:space="preserve"> </t>
  </si>
  <si>
    <t>rok 2011</t>
  </si>
  <si>
    <t>Pozostałe *</t>
  </si>
  <si>
    <t>2.1.</t>
  </si>
  <si>
    <t>edukacyjnej na Dolnym Śląsku ("Edukacja")</t>
  </si>
  <si>
    <t>2.2</t>
  </si>
  <si>
    <t>POCHODZĄCYCH ZE ŹRÓDEŁ ZAGRANICZNYCH, NIEPODLEGAJĄCYCH ZWROTOWI W ROKU 2010</t>
  </si>
  <si>
    <t>1.3.</t>
  </si>
  <si>
    <t>Priorytet VII: Promocja integracji społecznej</t>
  </si>
  <si>
    <t>2.3.</t>
  </si>
  <si>
    <t xml:space="preserve">Śląsku" z tego:      </t>
  </si>
  <si>
    <t xml:space="preserve">" Modernizacja centrów kształcenia zawodowego na Dolnym </t>
  </si>
  <si>
    <t xml:space="preserve">"Modernizacja centrów kształcenia zawodowego na Dolnym </t>
  </si>
  <si>
    <t xml:space="preserve">Śląsku" z tego: </t>
  </si>
  <si>
    <t>600, 750</t>
  </si>
  <si>
    <t>600, 900</t>
  </si>
  <si>
    <t>Program: Regionalny Program Operacyjny dla Województwa Dolnośląskiego na lata 2007-2013</t>
  </si>
  <si>
    <t xml:space="preserve">ŚRODKÓW Z POMOCY UDZIELONEJ PRZEZ PAŃSTWA CZŁONKOWSKIE EUROPEJSKIEGO POROZUMIENIA O WOLNYM HANDLU (EFTA) ORAZ INNYCH ŚRODKÓW </t>
  </si>
  <si>
    <t>Klasyfikacja</t>
  </si>
  <si>
    <t>1.4.</t>
  </si>
  <si>
    <t>2.4.</t>
  </si>
  <si>
    <t>Nazwa projektu:</t>
  </si>
  <si>
    <t xml:space="preserve"> rok 2011</t>
  </si>
  <si>
    <t>i kultorowego Dolnego Śląska ("Turystyka i kultura")</t>
  </si>
  <si>
    <t>"Budowa ścieżek rowerowych w Legnicy"</t>
  </si>
  <si>
    <t>-wzdłuż ul. Sudeckiej i  Koskowickiej w ramach projektu</t>
  </si>
  <si>
    <t>pn. "Rozwój aktywnych form turystyki w Subregionie</t>
  </si>
  <si>
    <t xml:space="preserve">Pogórza Kaczawskiego - w powiecie Jaworskim oraz </t>
  </si>
  <si>
    <t>miastach Legnica, Złotoryja, Jawor i gminie Świerzawa</t>
  </si>
  <si>
    <t xml:space="preserve"> z tego:</t>
  </si>
  <si>
    <t>Priorytet: 9 Odnowa zdegradowanych obszarów miejskich na terenie Dolnego Śląska  ("Miasta")</t>
  </si>
  <si>
    <t>Nazwa projektu: Odnowa zdegradowanych obszarów miejskich w rejonie ul.H. Pobożnego - budowa ogrodu zabaw dla dzieci.</t>
  </si>
  <si>
    <t>1.5.</t>
  </si>
  <si>
    <t>900  90095</t>
  </si>
  <si>
    <t>Priorytet 9: Odnowa zdegradowanych obszarów miejskich na terenie Dolnego Śląska (Miasta)</t>
  </si>
  <si>
    <t>1.6.</t>
  </si>
  <si>
    <t xml:space="preserve">Działanie 9.1:  Odnowa zdegradowanych obszarów miejskich w miastach powyżej 10 tysięcy mieszkańców </t>
  </si>
  <si>
    <t xml:space="preserve">Nazwa projektu: Odnowa zdegradowanych obszarów miesjkich w rejonie ul. H.Pobożnego - przebudowa dróg na obszarze rewitalizowanym </t>
  </si>
  <si>
    <t>2.5</t>
  </si>
  <si>
    <t>2.6.</t>
  </si>
  <si>
    <t>Priorytet IX: Odnowa zdegradowanych obszarów miejskich na terenie Dolnego Śląska („Miasta”)</t>
  </si>
  <si>
    <t>rok 2012</t>
  </si>
  <si>
    <t>1.7.</t>
  </si>
  <si>
    <t>2.7.</t>
  </si>
  <si>
    <t>1.8.</t>
  </si>
  <si>
    <t>2.8.</t>
  </si>
  <si>
    <t>2.9.</t>
  </si>
  <si>
    <t>1.9.</t>
  </si>
  <si>
    <t>750, 854</t>
  </si>
  <si>
    <t>700, 750</t>
  </si>
  <si>
    <t>750, 900</t>
  </si>
  <si>
    <t>-2-</t>
  </si>
  <si>
    <t>-3-</t>
  </si>
  <si>
    <t>-4-</t>
  </si>
  <si>
    <t>-5-</t>
  </si>
  <si>
    <t>600  60016</t>
  </si>
  <si>
    <t>Załącznik nr 8</t>
  </si>
  <si>
    <r>
      <t xml:space="preserve">Program: </t>
    </r>
    <r>
      <rPr>
        <i/>
        <sz val="7"/>
        <color indexed="8"/>
        <rFont val="Times New Roman"/>
        <family val="1"/>
      </rPr>
      <t>Program Operacyjny Kapitał Ludzki</t>
    </r>
  </si>
  <si>
    <r>
      <t>Działanie:</t>
    </r>
    <r>
      <rPr>
        <i/>
        <sz val="7"/>
        <color indexed="8"/>
        <rFont val="Times New Roman"/>
        <family val="1"/>
      </rPr>
      <t xml:space="preserve"> 7.1 Rozwój i upowszechnianie aktywnej integracji</t>
    </r>
  </si>
  <si>
    <r>
      <t xml:space="preserve">Nazwa projektu: </t>
    </r>
    <r>
      <rPr>
        <i/>
        <sz val="7"/>
        <color indexed="8"/>
        <rFont val="Times New Roman"/>
        <family val="1"/>
      </rPr>
      <t>"Wykorzystaj szansę zdobądź zatrudnienie"</t>
    </r>
  </si>
  <si>
    <r>
      <t xml:space="preserve">Program: </t>
    </r>
    <r>
      <rPr>
        <i/>
        <sz val="7"/>
        <color indexed="8"/>
        <rFont val="Times New Roman"/>
        <family val="1"/>
      </rPr>
      <t>Regionalny Program Operacyjny  dla Województwa Dolnośląskiego na lata 2007-2013</t>
    </r>
  </si>
  <si>
    <r>
      <t xml:space="preserve">Priorytet 3: </t>
    </r>
    <r>
      <rPr>
        <i/>
        <sz val="7"/>
        <color indexed="8"/>
        <rFont val="Times New Roman"/>
        <family val="1"/>
      </rPr>
      <t>Rozwój infrastruktury transportowej na Dolnym Śląsku ("Transport")</t>
    </r>
  </si>
  <si>
    <r>
      <t>Działanie:</t>
    </r>
    <r>
      <rPr>
        <i/>
        <sz val="7"/>
        <color indexed="8"/>
        <rFont val="Times New Roman"/>
        <family val="1"/>
      </rPr>
      <t xml:space="preserve"> Infrastruktura drogowa</t>
    </r>
  </si>
  <si>
    <r>
      <t>Nazwa projektu: "</t>
    </r>
    <r>
      <rPr>
        <i/>
        <sz val="7"/>
        <color indexed="8"/>
        <rFont val="Times New Roman"/>
        <family val="1"/>
      </rPr>
      <t>Przebudowa ul. Gniewomierskiej jako I etap budowy obwodnicy południowo-wschodniej Legnicy "</t>
    </r>
  </si>
  <si>
    <r>
      <t xml:space="preserve">Priorytet: 7  </t>
    </r>
    <r>
      <rPr>
        <i/>
        <sz val="7"/>
        <color indexed="8"/>
        <rFont val="Times New Roman"/>
        <family val="1"/>
      </rPr>
      <t xml:space="preserve">Rozbudowa i modernizacja infrastruktury </t>
    </r>
  </si>
  <si>
    <t xml:space="preserve">Działanie: 7.2  Rozwój infrastruktury placówek </t>
  </si>
  <si>
    <r>
      <t xml:space="preserve">Priorytet 6: </t>
    </r>
    <r>
      <rPr>
        <i/>
        <sz val="7"/>
        <color indexed="8"/>
        <rFont val="Times New Roman"/>
        <family val="1"/>
      </rPr>
      <t>Wykorzystanie i promocja potencjału turystycznego</t>
    </r>
  </si>
  <si>
    <r>
      <t xml:space="preserve">Działanie: 6.2 </t>
    </r>
    <r>
      <rPr>
        <i/>
        <sz val="7"/>
        <color indexed="8"/>
        <rFont val="Times New Roman"/>
        <family val="1"/>
      </rPr>
      <t>Turystyka aktywna</t>
    </r>
  </si>
  <si>
    <r>
      <t>Działanie 9.1: Odnowa zdegradowanych obszarów miejskich w miastach powyżej 10 tysięcy mieszkańców</t>
    </r>
    <r>
      <rPr>
        <i/>
        <sz val="7"/>
        <color indexed="8"/>
        <rFont val="Times New Roman"/>
        <family val="1"/>
      </rPr>
      <t xml:space="preserve"> </t>
    </r>
  </si>
  <si>
    <r>
      <t>Nazwa projektu: Odnowa zdegradowanych obszarów miesjkich w rejonie ul. H.Pobożnego - przebudowa dróg na obszarze rewitalizowanym</t>
    </r>
    <r>
      <rPr>
        <i/>
        <sz val="7"/>
        <color indexed="8"/>
        <rFont val="Times New Roman"/>
        <family val="1"/>
      </rPr>
      <t xml:space="preserve"> </t>
    </r>
  </si>
  <si>
    <r>
      <t>Działanie:</t>
    </r>
    <r>
      <rPr>
        <i/>
        <sz val="7"/>
        <color indexed="8"/>
        <rFont val="Times New Roman"/>
        <family val="1"/>
      </rPr>
      <t xml:space="preserve"> 9.1 Odnowa zdegradowanych obszarów miejskich w miastach powyżej 10 tysięcy mieszkańców </t>
    </r>
  </si>
  <si>
    <r>
      <t>Działanie</t>
    </r>
    <r>
      <rPr>
        <i/>
        <sz val="7"/>
        <color indexed="8"/>
        <rFont val="Times New Roman"/>
        <family val="1"/>
      </rPr>
      <t xml:space="preserve"> 9.1: Odnowa zdegradowanych obszarów miejskich w miastach powyżej 10 tysięcy mieszkańców</t>
    </r>
  </si>
  <si>
    <r>
      <t xml:space="preserve">Nazwa projektu: </t>
    </r>
    <r>
      <rPr>
        <i/>
        <sz val="7"/>
        <color indexed="8"/>
        <rFont val="Times New Roman"/>
        <family val="1"/>
      </rPr>
      <t>„Odnowa zdegradowanych obszarów miejskich w rejonie ul. H. Pobożnego – przebudowa (adaptacja) Willi Bolka von Richthofena wraz z zagospodarowaniem terenu na potrzeby Środowiskowego Centrum Integracyjno – Profilaktycznego”</t>
    </r>
  </si>
  <si>
    <r>
      <t xml:space="preserve">Nazwa projektu: </t>
    </r>
    <r>
      <rPr>
        <i/>
        <sz val="7"/>
        <color indexed="8"/>
        <rFont val="Times New Roman"/>
        <family val="1"/>
      </rPr>
      <t>„Odnowa zdegradowanych obszarów miejskich w rejonie ul. H. Pobożnego – zagospodarowanie oraz utworzenie estetycznych i funkcjonalnych przestrzeni publicznych”</t>
    </r>
  </si>
  <si>
    <r>
      <t xml:space="preserve">Nazwa projektu: </t>
    </r>
    <r>
      <rPr>
        <i/>
        <sz val="7"/>
        <color indexed="8"/>
        <rFont val="Times New Roman"/>
        <family val="1"/>
      </rPr>
      <t>„Odnowa zdegradowanych obszarów miejskich w rejonie ul. H. Pobożnego –  przebudowa infrastruktury przestrzeni publicznej Ul. Libana</t>
    </r>
  </si>
  <si>
    <r>
      <t xml:space="preserve">Priorytet 3: </t>
    </r>
    <r>
      <rPr>
        <i/>
        <sz val="7"/>
        <color indexed="8"/>
        <rFont val="Times New Roman"/>
        <family val="1"/>
      </rPr>
      <t>Rozwój infrastruktury transportowej na Dolnym Śląsku (" Transport")</t>
    </r>
  </si>
  <si>
    <r>
      <t xml:space="preserve">Działanie: </t>
    </r>
    <r>
      <rPr>
        <i/>
        <sz val="7"/>
        <color indexed="8"/>
        <rFont val="Times New Roman"/>
        <family val="1"/>
      </rPr>
      <t>Infrastruktura drogowa</t>
    </r>
  </si>
  <si>
    <r>
      <t xml:space="preserve">Nazwa projektu: </t>
    </r>
    <r>
      <rPr>
        <i/>
        <sz val="7"/>
        <color indexed="8"/>
        <rFont val="Times New Roman"/>
        <family val="1"/>
      </rPr>
      <t xml:space="preserve">Przebudowa ul. Gniewomierskiej jako I etap budowy obwodnicy południowo-wschodniej Legnicy </t>
    </r>
  </si>
  <si>
    <t xml:space="preserve">Działanie: 7.2  Rozwój infrastruktury placowek </t>
  </si>
  <si>
    <r>
      <t xml:space="preserve">Nazwa projektu: </t>
    </r>
    <r>
      <rPr>
        <i/>
        <sz val="7"/>
        <color indexed="8"/>
        <rFont val="Times New Roman"/>
        <family val="1"/>
      </rPr>
      <t>„Odnowa zdegradowanych obszarów miejskich w rejonie ul. H. Pobożnego –  przebudowa infrastruktury przestrzeni publicznej ul. Libana</t>
    </r>
  </si>
  <si>
    <t>do Uchwały Nr LIII/447/10</t>
  </si>
  <si>
    <t>z dnia  31 maja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</si>
</sst>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  <numFmt numFmtId="166" formatCode="[$-F800]dddd\,\ mmmm\ dd\,\ yyyy"/>
    <numFmt numFmtId="167" formatCode="#,##0.0"/>
    <numFmt numFmtId="168" formatCode="#,##0.000"/>
    <numFmt numFmtId="169" formatCode="#,##0.0000"/>
  </numFmts>
  <fonts count="44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 CE"/>
      <family val="1"/>
    </font>
    <font>
      <b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1" borderId="15" xfId="0" applyFont="1" applyFill="1" applyBorder="1" applyAlignment="1">
      <alignment horizontal="center"/>
    </xf>
    <xf numFmtId="1" fontId="4" fillId="1" borderId="15" xfId="0" applyNumberFormat="1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" borderId="16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/>
    </xf>
    <xf numFmtId="1" fontId="4" fillId="1" borderId="16" xfId="0" applyNumberFormat="1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/>
    </xf>
    <xf numFmtId="1" fontId="3" fillId="1" borderId="16" xfId="0" applyNumberFormat="1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1" fontId="3" fillId="1" borderId="18" xfId="0" applyNumberFormat="1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/>
    </xf>
    <xf numFmtId="0" fontId="4" fillId="1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top"/>
    </xf>
    <xf numFmtId="1" fontId="3" fillId="33" borderId="19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1" borderId="19" xfId="0" applyFont="1" applyFill="1" applyBorder="1" applyAlignment="1">
      <alignment horizontal="center"/>
    </xf>
    <xf numFmtId="1" fontId="3" fillId="1" borderId="19" xfId="0" applyNumberFormat="1" applyFont="1" applyFill="1" applyBorder="1" applyAlignment="1">
      <alignment horizontal="center"/>
    </xf>
    <xf numFmtId="0" fontId="3" fillId="1" borderId="19" xfId="0" applyFont="1" applyFill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7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right" vertical="top"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1" fontId="4" fillId="0" borderId="33" xfId="0" applyNumberFormat="1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/>
    </xf>
    <xf numFmtId="0" fontId="7" fillId="0" borderId="25" xfId="0" applyFont="1" applyBorder="1" applyAlignment="1">
      <alignment horizontal="left"/>
    </xf>
    <xf numFmtId="1" fontId="4" fillId="0" borderId="25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7" fillId="0" borderId="25" xfId="55" applyNumberFormat="1" applyFont="1" applyBorder="1" applyAlignment="1">
      <alignment horizontal="left" vertical="top"/>
      <protection/>
    </xf>
    <xf numFmtId="0" fontId="7" fillId="0" borderId="25" xfId="55" applyFont="1" applyBorder="1" applyAlignment="1">
      <alignment horizontal="left" vertical="top"/>
      <protection/>
    </xf>
    <xf numFmtId="1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28" xfId="0" applyFont="1" applyBorder="1" applyAlignment="1">
      <alignment horizontal="left" vertical="top" wrapText="1"/>
    </xf>
    <xf numFmtId="4" fontId="4" fillId="0" borderId="41" xfId="0" applyNumberFormat="1" applyFont="1" applyBorder="1" applyAlignment="1">
      <alignment horizontal="right"/>
    </xf>
    <xf numFmtId="0" fontId="4" fillId="0" borderId="32" xfId="0" applyFont="1" applyBorder="1" applyAlignment="1">
      <alignment horizontal="right" vertical="top" wrapText="1"/>
    </xf>
    <xf numFmtId="4" fontId="4" fillId="0" borderId="42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22" xfId="0" applyNumberFormat="1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/>
    </xf>
    <xf numFmtId="0" fontId="4" fillId="0" borderId="37" xfId="0" applyFont="1" applyBorder="1" applyAlignment="1">
      <alignment horizontal="right" vertical="top" wrapText="1"/>
    </xf>
    <xf numFmtId="0" fontId="4" fillId="0" borderId="44" xfId="0" applyFont="1" applyBorder="1" applyAlignment="1">
      <alignment horizontal="center"/>
    </xf>
    <xf numFmtId="1" fontId="4" fillId="0" borderId="37" xfId="0" applyNumberFormat="1" applyFont="1" applyBorder="1" applyAlignment="1">
      <alignment horizontal="center" vertical="top" wrapText="1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1" fontId="4" fillId="0" borderId="2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4" fillId="0" borderId="12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4" fontId="3" fillId="1" borderId="19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166" fontId="9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1" borderId="47" xfId="0" applyFont="1" applyFill="1" applyBorder="1" applyAlignment="1">
      <alignment horizontal="center"/>
    </xf>
    <xf numFmtId="0" fontId="3" fillId="1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3" fillId="1" borderId="51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17" xfId="52" applyFont="1" applyBorder="1" applyAlignment="1">
      <alignment horizontal="center" vertical="top"/>
      <protection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1" borderId="47" xfId="0" applyFont="1" applyFill="1" applyBorder="1" applyAlignment="1">
      <alignment horizontal="center" vertical="center"/>
    </xf>
    <xf numFmtId="0" fontId="3" fillId="1" borderId="51" xfId="0" applyFont="1" applyFill="1" applyBorder="1" applyAlignment="1">
      <alignment horizontal="center" vertical="center"/>
    </xf>
    <xf numFmtId="0" fontId="3" fillId="1" borderId="48" xfId="0" applyFont="1" applyFill="1" applyBorder="1" applyAlignment="1">
      <alignment horizontal="center" vertical="center"/>
    </xf>
    <xf numFmtId="0" fontId="3" fillId="0" borderId="53" xfId="0" applyFont="1" applyBorder="1" applyAlignment="1" quotePrefix="1">
      <alignment horizontal="center" vertical="top"/>
    </xf>
    <xf numFmtId="0" fontId="3" fillId="0" borderId="53" xfId="0" applyFont="1" applyBorder="1" applyAlignment="1">
      <alignment horizontal="center" vertical="top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Normalny 4" xfId="53"/>
    <cellStyle name="Normalny 6" xfId="54"/>
    <cellStyle name="Normalny_WPI poprawiane2008-2010 do 17.07 oddane skabonce 29.08.08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91_961p125\rm_dokumenty\DOCUME~1\aherok\USTAWI~1\Temp\AcrD5.tmp\Zalaczni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3">
          <cell r="E23">
            <v>2307877.5999999996</v>
          </cell>
          <cell r="F23">
            <v>430970.12999999995</v>
          </cell>
          <cell r="G23">
            <v>1876907.47</v>
          </cell>
          <cell r="H23">
            <v>922890.7799999999</v>
          </cell>
          <cell r="I23">
            <v>161359.47</v>
          </cell>
          <cell r="L23">
            <v>161359.47</v>
          </cell>
          <cell r="M23">
            <v>761531.31</v>
          </cell>
          <cell r="Q23">
            <v>761531.31</v>
          </cell>
        </row>
        <row r="56">
          <cell r="E56">
            <v>18111782.45</v>
          </cell>
          <cell r="F56">
            <v>9868755.290000001</v>
          </cell>
          <cell r="G56">
            <v>8243027.159999999</v>
          </cell>
          <cell r="H56">
            <v>4239729.88</v>
          </cell>
          <cell r="I56">
            <v>2826273.7800000003</v>
          </cell>
          <cell r="L56">
            <v>2826273.7800000003</v>
          </cell>
          <cell r="M56">
            <v>1413456.1</v>
          </cell>
          <cell r="Q56">
            <v>1413456.1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view="pageBreakPreview" zoomScale="130" zoomScaleSheetLayoutView="130" zoomScalePageLayoutView="0" workbookViewId="0" topLeftCell="A193">
      <selection activeCell="A23" sqref="A23:IV23"/>
    </sheetView>
  </sheetViews>
  <sheetFormatPr defaultColWidth="9.00390625" defaultRowHeight="12.75"/>
  <cols>
    <col min="1" max="1" width="2.75390625" style="8" customWidth="1"/>
    <col min="2" max="2" width="34.75390625" style="8" customWidth="1"/>
    <col min="3" max="3" width="8.625" style="8" customWidth="1"/>
    <col min="4" max="4" width="8.125" style="9" customWidth="1"/>
    <col min="5" max="5" width="10.00390625" style="8" customWidth="1"/>
    <col min="6" max="6" width="10.00390625" style="8" bestFit="1" customWidth="1"/>
    <col min="7" max="7" width="9.875" style="8" customWidth="1"/>
    <col min="8" max="8" width="10.125" style="8" customWidth="1"/>
    <col min="9" max="9" width="9.375" style="8" bestFit="1" customWidth="1"/>
    <col min="10" max="10" width="9.125" style="8" customWidth="1"/>
    <col min="11" max="11" width="8.125" style="8" customWidth="1"/>
    <col min="12" max="12" width="8.625" style="8" customWidth="1"/>
    <col min="13" max="13" width="8.375" style="8" customWidth="1"/>
    <col min="14" max="14" width="9.00390625" style="8" customWidth="1"/>
    <col min="15" max="16" width="9.125" style="8" customWidth="1"/>
    <col min="17" max="17" width="8.75390625" style="8" customWidth="1"/>
    <col min="18" max="18" width="12.75390625" style="11" customWidth="1"/>
    <col min="19" max="21" width="9.125" style="11" customWidth="1"/>
    <col min="22" max="16384" width="9.125" style="8" customWidth="1"/>
  </cols>
  <sheetData>
    <row r="1" spans="1:17" ht="12">
      <c r="A1" s="7"/>
      <c r="B1" s="7"/>
      <c r="H1" s="7"/>
      <c r="I1" s="7"/>
      <c r="O1" s="10" t="s">
        <v>123</v>
      </c>
      <c r="P1" s="7"/>
      <c r="Q1" s="7"/>
    </row>
    <row r="2" spans="1:17" ht="12">
      <c r="A2" s="7"/>
      <c r="B2" s="7"/>
      <c r="H2" s="7"/>
      <c r="I2" s="7"/>
      <c r="O2" s="10" t="s">
        <v>147</v>
      </c>
      <c r="P2" s="7"/>
      <c r="Q2" s="7"/>
    </row>
    <row r="3" spans="1:17" ht="12">
      <c r="A3" s="7"/>
      <c r="B3" s="7"/>
      <c r="H3" s="12"/>
      <c r="I3" s="7"/>
      <c r="O3" s="13" t="s">
        <v>58</v>
      </c>
      <c r="P3" s="7"/>
      <c r="Q3" s="7"/>
    </row>
    <row r="4" spans="1:17" ht="12.75" customHeight="1">
      <c r="A4" s="7"/>
      <c r="B4" s="7"/>
      <c r="E4" s="8" t="s">
        <v>60</v>
      </c>
      <c r="H4" s="7"/>
      <c r="I4" s="7"/>
      <c r="O4" s="10" t="s">
        <v>148</v>
      </c>
      <c r="P4" s="7"/>
      <c r="Q4" s="7"/>
    </row>
    <row r="5" spans="1:17" ht="5.25" customHeight="1">
      <c r="A5" s="7"/>
      <c r="B5" s="7"/>
      <c r="H5" s="7"/>
      <c r="I5" s="7"/>
      <c r="P5" s="7"/>
      <c r="Q5" s="7"/>
    </row>
    <row r="6" spans="1:17" ht="12.75">
      <c r="A6" s="182" t="s">
        <v>53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7" ht="12.75">
      <c r="A7" s="182" t="s">
        <v>84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ht="12.75">
      <c r="A8" s="182" t="s">
        <v>73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ht="6.75" customHeight="1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9" ht="6.75" customHeight="1" thickBot="1">
      <c r="A10" s="16"/>
      <c r="B10" s="16"/>
      <c r="C10" s="16"/>
      <c r="D10" s="17"/>
      <c r="E10" s="16"/>
      <c r="F10" s="16"/>
      <c r="G10" s="18"/>
      <c r="H10" s="18"/>
      <c r="I10" s="18"/>
    </row>
    <row r="11" spans="1:21" s="23" customFormat="1" ht="10.5" customHeight="1" thickBot="1">
      <c r="A11" s="19"/>
      <c r="B11" s="19"/>
      <c r="C11" s="19"/>
      <c r="D11" s="20"/>
      <c r="E11" s="21" t="s">
        <v>9</v>
      </c>
      <c r="F11" s="171" t="s">
        <v>22</v>
      </c>
      <c r="G11" s="172"/>
      <c r="H11" s="183" t="s">
        <v>20</v>
      </c>
      <c r="I11" s="184"/>
      <c r="J11" s="184"/>
      <c r="K11" s="184"/>
      <c r="L11" s="184"/>
      <c r="M11" s="184"/>
      <c r="N11" s="184"/>
      <c r="O11" s="184"/>
      <c r="P11" s="184"/>
      <c r="Q11" s="185"/>
      <c r="R11" s="22"/>
      <c r="S11" s="22"/>
      <c r="T11" s="22"/>
      <c r="U11" s="22"/>
    </row>
    <row r="12" spans="1:21" s="23" customFormat="1" ht="10.5" customHeight="1" thickBot="1">
      <c r="A12" s="24"/>
      <c r="B12" s="24"/>
      <c r="C12" s="25"/>
      <c r="D12" s="26"/>
      <c r="E12" s="27" t="s">
        <v>10</v>
      </c>
      <c r="F12" s="24"/>
      <c r="G12" s="27"/>
      <c r="H12" s="183" t="s">
        <v>64</v>
      </c>
      <c r="I12" s="184"/>
      <c r="J12" s="184"/>
      <c r="K12" s="184"/>
      <c r="L12" s="184"/>
      <c r="M12" s="184"/>
      <c r="N12" s="184"/>
      <c r="O12" s="184"/>
      <c r="P12" s="184"/>
      <c r="Q12" s="185"/>
      <c r="R12" s="22"/>
      <c r="S12" s="22"/>
      <c r="T12" s="22"/>
      <c r="U12" s="22"/>
    </row>
    <row r="13" spans="1:21" s="23" customFormat="1" ht="10.5" customHeight="1" thickBot="1">
      <c r="A13" s="24"/>
      <c r="B13" s="24"/>
      <c r="C13" s="24" t="s">
        <v>3</v>
      </c>
      <c r="D13" s="26"/>
      <c r="E13" s="27" t="s">
        <v>11</v>
      </c>
      <c r="F13" s="24" t="s">
        <v>16</v>
      </c>
      <c r="G13" s="24" t="s">
        <v>16</v>
      </c>
      <c r="H13" s="24"/>
      <c r="I13" s="171" t="s">
        <v>22</v>
      </c>
      <c r="J13" s="175"/>
      <c r="K13" s="175"/>
      <c r="L13" s="175"/>
      <c r="M13" s="175"/>
      <c r="N13" s="175"/>
      <c r="O13" s="175"/>
      <c r="P13" s="175"/>
      <c r="Q13" s="172"/>
      <c r="R13" s="22"/>
      <c r="S13" s="22"/>
      <c r="T13" s="22"/>
      <c r="U13" s="22"/>
    </row>
    <row r="14" spans="1:21" s="23" customFormat="1" ht="10.5" customHeight="1" thickBot="1">
      <c r="A14" s="24"/>
      <c r="B14" s="24"/>
      <c r="C14" s="24" t="s">
        <v>4</v>
      </c>
      <c r="D14" s="28" t="s">
        <v>85</v>
      </c>
      <c r="E14" s="27" t="s">
        <v>12</v>
      </c>
      <c r="F14" s="24" t="s">
        <v>17</v>
      </c>
      <c r="G14" s="24" t="s">
        <v>17</v>
      </c>
      <c r="H14" s="24" t="s">
        <v>9</v>
      </c>
      <c r="I14" s="171" t="s">
        <v>21</v>
      </c>
      <c r="J14" s="175"/>
      <c r="K14" s="175"/>
      <c r="L14" s="172"/>
      <c r="M14" s="171" t="s">
        <v>23</v>
      </c>
      <c r="N14" s="175"/>
      <c r="O14" s="175"/>
      <c r="P14" s="175"/>
      <c r="Q14" s="172"/>
      <c r="R14" s="22"/>
      <c r="S14" s="22"/>
      <c r="T14" s="22"/>
      <c r="U14" s="22"/>
    </row>
    <row r="15" spans="1:21" s="23" customFormat="1" ht="10.5" customHeight="1" thickBot="1">
      <c r="A15" s="24" t="s">
        <v>0</v>
      </c>
      <c r="B15" s="24" t="s">
        <v>1</v>
      </c>
      <c r="C15" s="24" t="s">
        <v>2</v>
      </c>
      <c r="D15" s="28" t="s">
        <v>7</v>
      </c>
      <c r="E15" s="27" t="s">
        <v>13</v>
      </c>
      <c r="F15" s="24" t="s">
        <v>18</v>
      </c>
      <c r="G15" s="24" t="s">
        <v>19</v>
      </c>
      <c r="H15" s="24"/>
      <c r="I15" s="29"/>
      <c r="J15" s="171" t="s">
        <v>49</v>
      </c>
      <c r="K15" s="175"/>
      <c r="L15" s="172"/>
      <c r="M15" s="29"/>
      <c r="N15" s="171" t="s">
        <v>49</v>
      </c>
      <c r="O15" s="175"/>
      <c r="P15" s="175"/>
      <c r="Q15" s="172"/>
      <c r="R15" s="22"/>
      <c r="S15" s="22"/>
      <c r="T15" s="22"/>
      <c r="U15" s="22"/>
    </row>
    <row r="16" spans="1:21" s="23" customFormat="1" ht="9" customHeight="1">
      <c r="A16" s="24"/>
      <c r="B16" s="24"/>
      <c r="C16" s="24" t="s">
        <v>6</v>
      </c>
      <c r="D16" s="28" t="s">
        <v>8</v>
      </c>
      <c r="E16" s="27" t="s">
        <v>14</v>
      </c>
      <c r="F16" s="24"/>
      <c r="G16" s="24"/>
      <c r="H16" s="24"/>
      <c r="I16" s="27"/>
      <c r="J16" s="19"/>
      <c r="K16" s="19"/>
      <c r="L16" s="19"/>
      <c r="M16" s="25"/>
      <c r="N16" s="27" t="s">
        <v>42</v>
      </c>
      <c r="O16" s="25"/>
      <c r="P16" s="25"/>
      <c r="Q16" s="25"/>
      <c r="R16" s="22"/>
      <c r="S16" s="22"/>
      <c r="T16" s="22"/>
      <c r="U16" s="22"/>
    </row>
    <row r="17" spans="1:21" s="23" customFormat="1" ht="9" customHeight="1">
      <c r="A17" s="24"/>
      <c r="B17" s="24"/>
      <c r="C17" s="24" t="s">
        <v>5</v>
      </c>
      <c r="D17" s="28"/>
      <c r="E17" s="27" t="s">
        <v>15</v>
      </c>
      <c r="F17" s="24"/>
      <c r="G17" s="27"/>
      <c r="H17" s="24"/>
      <c r="I17" s="27" t="s">
        <v>36</v>
      </c>
      <c r="J17" s="27" t="s">
        <v>38</v>
      </c>
      <c r="K17" s="27" t="s">
        <v>40</v>
      </c>
      <c r="L17" s="27" t="s">
        <v>69</v>
      </c>
      <c r="M17" s="27" t="s">
        <v>36</v>
      </c>
      <c r="N17" s="27" t="s">
        <v>43</v>
      </c>
      <c r="O17" s="27" t="s">
        <v>38</v>
      </c>
      <c r="P17" s="27" t="s">
        <v>40</v>
      </c>
      <c r="Q17" s="27" t="s">
        <v>41</v>
      </c>
      <c r="R17" s="22"/>
      <c r="S17" s="22"/>
      <c r="T17" s="22"/>
      <c r="U17" s="22"/>
    </row>
    <row r="18" spans="1:21" s="23" customFormat="1" ht="9" customHeight="1">
      <c r="A18" s="24"/>
      <c r="B18" s="24"/>
      <c r="C18" s="24"/>
      <c r="D18" s="28"/>
      <c r="E18" s="27"/>
      <c r="F18" s="24"/>
      <c r="G18" s="27" t="s">
        <v>61</v>
      </c>
      <c r="H18" s="24"/>
      <c r="I18" s="27" t="s">
        <v>37</v>
      </c>
      <c r="J18" s="27" t="s">
        <v>39</v>
      </c>
      <c r="K18" s="25"/>
      <c r="L18" s="25"/>
      <c r="M18" s="27" t="s">
        <v>37</v>
      </c>
      <c r="N18" s="27" t="s">
        <v>44</v>
      </c>
      <c r="O18" s="27" t="s">
        <v>39</v>
      </c>
      <c r="P18" s="25"/>
      <c r="Q18" s="25"/>
      <c r="R18" s="22"/>
      <c r="S18" s="22"/>
      <c r="T18" s="22"/>
      <c r="U18" s="22"/>
    </row>
    <row r="19" spans="1:21" s="23" customFormat="1" ht="9" customHeight="1">
      <c r="A19" s="24"/>
      <c r="B19" s="24"/>
      <c r="C19" s="24"/>
      <c r="D19" s="28"/>
      <c r="E19" s="27"/>
      <c r="F19" s="24"/>
      <c r="G19" s="27"/>
      <c r="H19" s="24"/>
      <c r="I19" s="27"/>
      <c r="J19" s="27"/>
      <c r="K19" s="25"/>
      <c r="L19" s="25"/>
      <c r="M19" s="27"/>
      <c r="N19" s="27" t="s">
        <v>17</v>
      </c>
      <c r="O19" s="25"/>
      <c r="P19" s="25"/>
      <c r="Q19" s="25"/>
      <c r="R19" s="22"/>
      <c r="S19" s="22"/>
      <c r="T19" s="22"/>
      <c r="U19" s="22"/>
    </row>
    <row r="20" spans="1:21" s="23" customFormat="1" ht="9" customHeight="1" thickBot="1">
      <c r="A20" s="30"/>
      <c r="B20" s="30"/>
      <c r="C20" s="30"/>
      <c r="D20" s="31"/>
      <c r="E20" s="32"/>
      <c r="F20" s="30"/>
      <c r="G20" s="32"/>
      <c r="H20" s="30"/>
      <c r="I20" s="32"/>
      <c r="J20" s="33"/>
      <c r="K20" s="33"/>
      <c r="L20" s="33"/>
      <c r="M20" s="33"/>
      <c r="N20" s="32" t="s">
        <v>45</v>
      </c>
      <c r="O20" s="33"/>
      <c r="P20" s="33"/>
      <c r="Q20" s="33"/>
      <c r="R20" s="22"/>
      <c r="S20" s="22"/>
      <c r="T20" s="22"/>
      <c r="U20" s="22"/>
    </row>
    <row r="21" spans="1:21" s="39" customFormat="1" ht="12.75" customHeight="1" thickBot="1">
      <c r="A21" s="34"/>
      <c r="B21" s="34"/>
      <c r="C21" s="34"/>
      <c r="D21" s="35"/>
      <c r="E21" s="34" t="s">
        <v>32</v>
      </c>
      <c r="F21" s="34"/>
      <c r="G21" s="34"/>
      <c r="H21" s="34" t="s">
        <v>33</v>
      </c>
      <c r="I21" s="34" t="s">
        <v>34</v>
      </c>
      <c r="J21" s="36"/>
      <c r="K21" s="36"/>
      <c r="L21" s="36"/>
      <c r="M21" s="37" t="s">
        <v>35</v>
      </c>
      <c r="N21" s="36"/>
      <c r="O21" s="36"/>
      <c r="P21" s="36"/>
      <c r="Q21" s="36"/>
      <c r="R21" s="38"/>
      <c r="S21" s="38"/>
      <c r="T21" s="38"/>
      <c r="U21" s="38"/>
    </row>
    <row r="22" spans="1:21" s="23" customFormat="1" ht="11.25" thickBot="1">
      <c r="A22" s="40">
        <v>1</v>
      </c>
      <c r="B22" s="40">
        <v>2</v>
      </c>
      <c r="C22" s="40">
        <v>3</v>
      </c>
      <c r="D22" s="41">
        <v>4</v>
      </c>
      <c r="E22" s="40">
        <v>5</v>
      </c>
      <c r="F22" s="40">
        <v>6</v>
      </c>
      <c r="G22" s="40">
        <v>7</v>
      </c>
      <c r="H22" s="40">
        <v>8</v>
      </c>
      <c r="I22" s="40">
        <v>9</v>
      </c>
      <c r="J22" s="42" t="s">
        <v>24</v>
      </c>
      <c r="K22" s="42" t="s">
        <v>25</v>
      </c>
      <c r="L22" s="42" t="s">
        <v>26</v>
      </c>
      <c r="M22" s="42" t="s">
        <v>27</v>
      </c>
      <c r="N22" s="42" t="s">
        <v>28</v>
      </c>
      <c r="O22" s="42" t="s">
        <v>29</v>
      </c>
      <c r="P22" s="42" t="s">
        <v>30</v>
      </c>
      <c r="Q22" s="42" t="s">
        <v>31</v>
      </c>
      <c r="R22" s="22"/>
      <c r="S22" s="22"/>
      <c r="T22" s="22"/>
      <c r="U22" s="22"/>
    </row>
    <row r="23" spans="1:21" s="47" customFormat="1" ht="10.5">
      <c r="A23" s="43" t="s">
        <v>50</v>
      </c>
      <c r="B23" s="1" t="s">
        <v>47</v>
      </c>
      <c r="C23" s="181" t="s">
        <v>46</v>
      </c>
      <c r="D23" s="181"/>
      <c r="E23" s="44">
        <f>SUM(E27,E38,E49,E63,E71,E78,E83,E91,E101)</f>
        <v>2768253.5999999996</v>
      </c>
      <c r="F23" s="44">
        <f>SUM(F27,F38,F49,F63,F71,F78,F83,F91,F101)</f>
        <v>559641.64</v>
      </c>
      <c r="G23" s="44">
        <f>SUM(G27,G38,G49,G63,G71,G78,G83,G91,G101)</f>
        <v>2208611.96</v>
      </c>
      <c r="H23" s="44">
        <f>SUM(H27,H38,H49,H63,H71,H78,H83,H91,H101)</f>
        <v>1160417.96</v>
      </c>
      <c r="I23" s="44">
        <f>SUM(I27,I38,I49,I63,I71,I78,I83,I91,I101)</f>
        <v>210207.71000000002</v>
      </c>
      <c r="J23" s="44"/>
      <c r="K23" s="44"/>
      <c r="L23" s="44">
        <f>SUM(L27,L38,L49,L63,L71,L78,L83,L91,L101)</f>
        <v>210207.71000000002</v>
      </c>
      <c r="M23" s="44">
        <f>SUM(M27,M38,M49,M63,M71,M78,M83,M91,M101)</f>
        <v>950210.25</v>
      </c>
      <c r="N23" s="44"/>
      <c r="O23" s="44"/>
      <c r="P23" s="44"/>
      <c r="Q23" s="45">
        <f>SUM(Q27,Q38,Q49,Q63,Q71,Q78,Q83,Q91,Q101)</f>
        <v>950210.25</v>
      </c>
      <c r="R23" s="46"/>
      <c r="S23" s="46"/>
      <c r="T23" s="46"/>
      <c r="U23" s="46"/>
    </row>
    <row r="24" spans="1:21" s="47" customFormat="1" ht="11.25" customHeight="1">
      <c r="A24" s="169" t="s">
        <v>51</v>
      </c>
      <c r="B24" s="49" t="s">
        <v>124</v>
      </c>
      <c r="C24" s="22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 t="s">
        <v>67</v>
      </c>
      <c r="P24" s="51"/>
      <c r="Q24" s="52"/>
      <c r="R24" s="46"/>
      <c r="S24" s="46"/>
      <c r="T24" s="46"/>
      <c r="U24" s="46"/>
    </row>
    <row r="25" spans="1:21" s="47" customFormat="1" ht="10.5">
      <c r="A25" s="169"/>
      <c r="B25" s="49" t="s">
        <v>75</v>
      </c>
      <c r="C25" s="22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46"/>
      <c r="S25" s="46"/>
      <c r="T25" s="46"/>
      <c r="U25" s="46"/>
    </row>
    <row r="26" spans="1:21" s="47" customFormat="1" ht="10.5" customHeight="1">
      <c r="A26" s="169"/>
      <c r="B26" s="53" t="s">
        <v>125</v>
      </c>
      <c r="C26" s="22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46"/>
      <c r="S26" s="46"/>
      <c r="T26" s="46"/>
      <c r="U26" s="46"/>
    </row>
    <row r="27" spans="1:21" s="47" customFormat="1" ht="12.75" customHeight="1">
      <c r="A27" s="169"/>
      <c r="B27" s="49" t="s">
        <v>126</v>
      </c>
      <c r="C27" s="54">
        <v>71</v>
      </c>
      <c r="D27" s="55">
        <v>852</v>
      </c>
      <c r="E27" s="56">
        <f>SUM(E28:E33)</f>
        <v>2372455.36</v>
      </c>
      <c r="F27" s="56">
        <f>SUM(F28:F33)</f>
        <v>403716.55</v>
      </c>
      <c r="G27" s="56">
        <f>SUM(G28:G33)</f>
        <v>1968738.81</v>
      </c>
      <c r="H27" s="56">
        <f>SUM(I27,M27)</f>
        <v>1013347.1799999999</v>
      </c>
      <c r="I27" s="56">
        <f>SUM(J27:L27)</f>
        <v>152002.07</v>
      </c>
      <c r="J27" s="56"/>
      <c r="K27" s="56"/>
      <c r="L27" s="56">
        <f>SUM(F32:F33)</f>
        <v>152002.07</v>
      </c>
      <c r="M27" s="56">
        <f>SUM(N27:Q27)</f>
        <v>861345.11</v>
      </c>
      <c r="N27" s="56"/>
      <c r="O27" s="56"/>
      <c r="P27" s="56"/>
      <c r="Q27" s="57">
        <f>SUM(G33)</f>
        <v>861345.11</v>
      </c>
      <c r="R27" s="46"/>
      <c r="S27" s="46"/>
      <c r="T27" s="46"/>
      <c r="U27" s="46"/>
    </row>
    <row r="28" spans="1:21" s="47" customFormat="1" ht="10.5">
      <c r="A28" s="169"/>
      <c r="B28" s="58" t="s">
        <v>22</v>
      </c>
      <c r="C28" s="59"/>
      <c r="D28" s="60">
        <v>85214</v>
      </c>
      <c r="E28" s="61">
        <f>SUM(F28:G28)</f>
        <v>100559.4</v>
      </c>
      <c r="F28" s="61">
        <v>100559.4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46"/>
      <c r="S28" s="46"/>
      <c r="T28" s="46"/>
      <c r="U28" s="46"/>
    </row>
    <row r="29" spans="1:21" s="47" customFormat="1" ht="10.5">
      <c r="A29" s="169"/>
      <c r="B29" s="63" t="s">
        <v>59</v>
      </c>
      <c r="C29" s="64"/>
      <c r="D29" s="65">
        <v>85219</v>
      </c>
      <c r="E29" s="66">
        <f>SUM(F29,G29)</f>
        <v>394632.58</v>
      </c>
      <c r="F29" s="66">
        <v>21567.65</v>
      </c>
      <c r="G29" s="66">
        <v>373064.93</v>
      </c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46"/>
      <c r="S29" s="46"/>
      <c r="T29" s="46"/>
      <c r="U29" s="46"/>
    </row>
    <row r="30" spans="1:21" s="47" customFormat="1" ht="10.5">
      <c r="A30" s="169"/>
      <c r="B30" s="68" t="s">
        <v>57</v>
      </c>
      <c r="C30" s="69"/>
      <c r="D30" s="70">
        <v>85214</v>
      </c>
      <c r="E30" s="71">
        <f>SUM(F30:G30)</f>
        <v>91236.2</v>
      </c>
      <c r="F30" s="71">
        <v>91236.2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46"/>
      <c r="S30" s="46"/>
      <c r="T30" s="46"/>
      <c r="U30" s="46"/>
    </row>
    <row r="31" spans="1:21" s="47" customFormat="1" ht="10.5">
      <c r="A31" s="169"/>
      <c r="B31" s="73"/>
      <c r="C31" s="69"/>
      <c r="D31" s="70">
        <v>85218</v>
      </c>
      <c r="E31" s="71">
        <f>SUM(F31,G31)</f>
        <v>772680</v>
      </c>
      <c r="F31" s="71">
        <v>38351.23</v>
      </c>
      <c r="G31" s="71">
        <v>734328.77</v>
      </c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46"/>
      <c r="S31" s="46"/>
      <c r="T31" s="46"/>
      <c r="U31" s="46"/>
    </row>
    <row r="32" spans="1:21" s="47" customFormat="1" ht="12.75" customHeight="1">
      <c r="A32" s="169"/>
      <c r="B32" s="74" t="s">
        <v>64</v>
      </c>
      <c r="C32" s="59"/>
      <c r="D32" s="60">
        <v>85214</v>
      </c>
      <c r="E32" s="61">
        <f>SUM(F32:G32)</f>
        <v>106401.45</v>
      </c>
      <c r="F32" s="61">
        <v>106401.45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46"/>
      <c r="S32" s="46"/>
      <c r="T32" s="46"/>
      <c r="U32" s="46"/>
    </row>
    <row r="33" spans="1:21" s="47" customFormat="1" ht="12.75" customHeight="1">
      <c r="A33" s="48"/>
      <c r="B33" s="75"/>
      <c r="C33" s="64"/>
      <c r="D33" s="65">
        <v>85218</v>
      </c>
      <c r="E33" s="66">
        <f>SUM(F33:G33)</f>
        <v>906945.73</v>
      </c>
      <c r="F33" s="66">
        <v>45600.62</v>
      </c>
      <c r="G33" s="66">
        <v>861345.11</v>
      </c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46"/>
      <c r="S33" s="46"/>
      <c r="T33" s="46"/>
      <c r="U33" s="46"/>
    </row>
    <row r="34" spans="1:21" s="23" customFormat="1" ht="24" customHeight="1">
      <c r="A34" s="177" t="s">
        <v>63</v>
      </c>
      <c r="B34" s="49" t="s">
        <v>127</v>
      </c>
      <c r="C34" s="22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 t="s">
        <v>67</v>
      </c>
      <c r="P34" s="51"/>
      <c r="Q34" s="52"/>
      <c r="R34" s="22"/>
      <c r="S34" s="22"/>
      <c r="T34" s="22"/>
      <c r="U34" s="22"/>
    </row>
    <row r="35" spans="1:21" s="23" customFormat="1" ht="19.5" customHeight="1">
      <c r="A35" s="169"/>
      <c r="B35" s="49" t="s">
        <v>128</v>
      </c>
      <c r="C35" s="22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22"/>
      <c r="S35" s="22"/>
      <c r="T35" s="22"/>
      <c r="U35" s="22"/>
    </row>
    <row r="36" spans="1:21" s="23" customFormat="1" ht="10.5">
      <c r="A36" s="169"/>
      <c r="B36" s="53" t="s">
        <v>129</v>
      </c>
      <c r="C36" s="22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22"/>
      <c r="S36" s="22"/>
      <c r="T36" s="22"/>
      <c r="U36" s="22"/>
    </row>
    <row r="37" spans="1:21" s="23" customFormat="1" ht="19.5">
      <c r="A37" s="169"/>
      <c r="B37" s="58" t="s">
        <v>130</v>
      </c>
      <c r="C37" s="59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22"/>
      <c r="S37" s="22"/>
      <c r="T37" s="22"/>
      <c r="U37" s="22"/>
    </row>
    <row r="38" spans="1:21" s="23" customFormat="1" ht="10.5">
      <c r="A38" s="169"/>
      <c r="B38" s="77" t="s">
        <v>22</v>
      </c>
      <c r="C38" s="64">
        <v>23</v>
      </c>
      <c r="D38" s="78" t="s">
        <v>81</v>
      </c>
      <c r="E38" s="3">
        <f>SUM(E39:E41)</f>
        <v>70370</v>
      </c>
      <c r="F38" s="3">
        <f>SUM(F39:F41)</f>
        <v>35185</v>
      </c>
      <c r="G38" s="3">
        <f>SUM(G39:G41)</f>
        <v>35185</v>
      </c>
      <c r="H38" s="3">
        <f>SUM(I38,M38)</f>
        <v>54405.08</v>
      </c>
      <c r="I38" s="3">
        <f>SUM(J38:L38)</f>
        <v>27202.54</v>
      </c>
      <c r="J38" s="3"/>
      <c r="K38" s="3"/>
      <c r="L38" s="3">
        <f>SUM(F41)</f>
        <v>27202.54</v>
      </c>
      <c r="M38" s="3">
        <f>SUM(N38:Q38)</f>
        <v>27202.54</v>
      </c>
      <c r="N38" s="3"/>
      <c r="O38" s="3"/>
      <c r="P38" s="3"/>
      <c r="Q38" s="5">
        <f>SUM(G41)</f>
        <v>27202.54</v>
      </c>
      <c r="R38" s="22"/>
      <c r="S38" s="22"/>
      <c r="T38" s="22"/>
      <c r="U38" s="22"/>
    </row>
    <row r="39" spans="1:21" s="23" customFormat="1" ht="10.5">
      <c r="A39" s="169"/>
      <c r="B39" s="79" t="s">
        <v>59</v>
      </c>
      <c r="C39" s="54"/>
      <c r="D39" s="80">
        <v>75095</v>
      </c>
      <c r="E39" s="81">
        <f>SUM(F39,G39)</f>
        <v>10370</v>
      </c>
      <c r="F39" s="81">
        <v>5185</v>
      </c>
      <c r="G39" s="81">
        <v>5185</v>
      </c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22"/>
      <c r="S39" s="22"/>
      <c r="T39" s="22"/>
      <c r="U39" s="22"/>
    </row>
    <row r="40" spans="1:21" s="23" customFormat="1" ht="10.5">
      <c r="A40" s="169"/>
      <c r="B40" s="79" t="s">
        <v>57</v>
      </c>
      <c r="C40" s="54"/>
      <c r="D40" s="80">
        <v>75095</v>
      </c>
      <c r="E40" s="81">
        <f>SUM(F40,G40)</f>
        <v>5594.92</v>
      </c>
      <c r="F40" s="81">
        <v>2797.46</v>
      </c>
      <c r="G40" s="81">
        <v>2797.46</v>
      </c>
      <c r="H40" s="81"/>
      <c r="I40" s="81"/>
      <c r="J40" s="81"/>
      <c r="K40" s="81"/>
      <c r="L40" s="81"/>
      <c r="M40" s="81"/>
      <c r="N40" s="81"/>
      <c r="O40" s="81"/>
      <c r="P40" s="81"/>
      <c r="Q40" s="82"/>
      <c r="R40" s="22"/>
      <c r="S40" s="22"/>
      <c r="T40" s="22"/>
      <c r="U40" s="22"/>
    </row>
    <row r="41" spans="1:21" s="23" customFormat="1" ht="10.5">
      <c r="A41" s="169"/>
      <c r="B41" s="74" t="s">
        <v>64</v>
      </c>
      <c r="C41" s="59"/>
      <c r="D41" s="60">
        <v>60015</v>
      </c>
      <c r="E41" s="61">
        <v>54405.08</v>
      </c>
      <c r="F41" s="61">
        <v>27202.54</v>
      </c>
      <c r="G41" s="61">
        <v>27202.54</v>
      </c>
      <c r="H41" s="61"/>
      <c r="I41" s="61"/>
      <c r="J41" s="61"/>
      <c r="K41" s="61"/>
      <c r="L41" s="61"/>
      <c r="M41" s="61"/>
      <c r="N41" s="61"/>
      <c r="O41" s="61"/>
      <c r="P41" s="61"/>
      <c r="Q41" s="62"/>
      <c r="R41" s="22"/>
      <c r="S41" s="22"/>
      <c r="T41" s="22"/>
      <c r="U41" s="22"/>
    </row>
    <row r="42" spans="1:21" s="23" customFormat="1" ht="20.25" customHeight="1">
      <c r="A42" s="173" t="s">
        <v>74</v>
      </c>
      <c r="B42" s="53" t="s">
        <v>83</v>
      </c>
      <c r="C42" s="8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22"/>
      <c r="S42" s="22"/>
      <c r="T42" s="22"/>
      <c r="U42" s="22"/>
    </row>
    <row r="43" spans="1:21" s="23" customFormat="1" ht="10.5">
      <c r="A43" s="174"/>
      <c r="B43" s="87" t="s">
        <v>131</v>
      </c>
      <c r="C43" s="88"/>
      <c r="D43" s="89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22"/>
      <c r="S43" s="22"/>
      <c r="T43" s="22"/>
      <c r="U43" s="22"/>
    </row>
    <row r="44" spans="1:21" s="23" customFormat="1" ht="10.5">
      <c r="A44" s="174"/>
      <c r="B44" s="90" t="s">
        <v>71</v>
      </c>
      <c r="C44" s="88"/>
      <c r="D44" s="89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22"/>
      <c r="S44" s="22"/>
      <c r="T44" s="22"/>
      <c r="U44" s="22"/>
    </row>
    <row r="45" spans="1:21" s="23" customFormat="1" ht="10.5">
      <c r="A45" s="174"/>
      <c r="B45" s="91" t="s">
        <v>132</v>
      </c>
      <c r="C45" s="88"/>
      <c r="D45" s="89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  <c r="R45" s="22"/>
      <c r="S45" s="22"/>
      <c r="T45" s="22"/>
      <c r="U45" s="22"/>
    </row>
    <row r="46" spans="1:21" s="23" customFormat="1" ht="10.5">
      <c r="A46" s="174"/>
      <c r="B46" s="92" t="s">
        <v>62</v>
      </c>
      <c r="C46" s="93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6"/>
      <c r="R46" s="22"/>
      <c r="S46" s="22"/>
      <c r="T46" s="22"/>
      <c r="U46" s="22"/>
    </row>
    <row r="47" spans="1:21" s="23" customFormat="1" ht="10.5">
      <c r="A47" s="174"/>
      <c r="B47" s="87" t="s">
        <v>54</v>
      </c>
      <c r="C47" s="97"/>
      <c r="D47" s="98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52"/>
      <c r="R47" s="22"/>
      <c r="S47" s="22"/>
      <c r="T47" s="22"/>
      <c r="U47" s="22"/>
    </row>
    <row r="48" spans="1:21" s="23" customFormat="1" ht="10.5">
      <c r="A48" s="174"/>
      <c r="B48" s="99" t="s">
        <v>78</v>
      </c>
      <c r="C48" s="97"/>
      <c r="D48" s="10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52"/>
      <c r="R48" s="22"/>
      <c r="S48" s="22"/>
      <c r="T48" s="22"/>
      <c r="U48" s="22"/>
    </row>
    <row r="49" spans="1:21" s="23" customFormat="1" ht="10.5">
      <c r="A49" s="174"/>
      <c r="B49" s="101" t="s">
        <v>77</v>
      </c>
      <c r="C49" s="97">
        <v>75</v>
      </c>
      <c r="D49" s="78">
        <v>801</v>
      </c>
      <c r="E49" s="3">
        <f>SUM(E50,E51,E52)</f>
        <v>14479.42</v>
      </c>
      <c r="F49" s="3">
        <f>SUM(F50,F51,F52)</f>
        <v>14479.42</v>
      </c>
      <c r="G49" s="3"/>
      <c r="H49" s="3">
        <f>SUM(I49,M49)</f>
        <v>4565.7</v>
      </c>
      <c r="I49" s="3">
        <f>SUM(J49:L49)</f>
        <v>4565.7</v>
      </c>
      <c r="J49" s="3"/>
      <c r="K49" s="3"/>
      <c r="L49" s="3">
        <f>SUM(F51)</f>
        <v>4565.7</v>
      </c>
      <c r="M49" s="3"/>
      <c r="N49" s="3"/>
      <c r="O49" s="3"/>
      <c r="P49" s="3"/>
      <c r="Q49" s="102"/>
      <c r="R49" s="22"/>
      <c r="S49" s="22"/>
      <c r="T49" s="22"/>
      <c r="U49" s="22"/>
    </row>
    <row r="50" spans="1:21" s="23" customFormat="1" ht="10.5">
      <c r="A50" s="174"/>
      <c r="B50" s="103" t="s">
        <v>57</v>
      </c>
      <c r="C50" s="104"/>
      <c r="D50" s="80">
        <v>80130</v>
      </c>
      <c r="E50" s="81">
        <f>SUM(F50,G50)</f>
        <v>6283.46</v>
      </c>
      <c r="F50" s="81">
        <v>6283.46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2"/>
      <c r="R50" s="22"/>
      <c r="S50" s="22"/>
      <c r="T50" s="22"/>
      <c r="U50" s="22"/>
    </row>
    <row r="51" spans="1:21" s="23" customFormat="1" ht="10.5">
      <c r="A51" s="174"/>
      <c r="B51" s="103" t="s">
        <v>64</v>
      </c>
      <c r="C51" s="104"/>
      <c r="D51" s="80">
        <v>80130</v>
      </c>
      <c r="E51" s="81">
        <v>4565.7</v>
      </c>
      <c r="F51" s="81">
        <f>4565.7</f>
        <v>4565.7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22"/>
      <c r="S51" s="22"/>
      <c r="T51" s="22"/>
      <c r="U51" s="22"/>
    </row>
    <row r="52" spans="1:21" s="23" customFormat="1" ht="10.5">
      <c r="A52" s="176"/>
      <c r="B52" s="103" t="s">
        <v>68</v>
      </c>
      <c r="C52" s="104"/>
      <c r="D52" s="80">
        <v>80130</v>
      </c>
      <c r="E52" s="81">
        <f>SUM(F52,G52)</f>
        <v>3630.26</v>
      </c>
      <c r="F52" s="81">
        <f>3630.26</f>
        <v>3630.26</v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  <c r="R52" s="22"/>
      <c r="S52" s="22"/>
      <c r="T52" s="22"/>
      <c r="U52" s="22"/>
    </row>
    <row r="53" spans="1:21" s="23" customFormat="1" ht="21">
      <c r="A53" s="48" t="s">
        <v>86</v>
      </c>
      <c r="B53" s="106" t="s">
        <v>83</v>
      </c>
      <c r="C53" s="97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  <c r="R53" s="22"/>
      <c r="S53" s="22"/>
      <c r="T53" s="22"/>
      <c r="U53" s="22"/>
    </row>
    <row r="54" spans="1:21" s="23" customFormat="1" ht="10.5">
      <c r="A54" s="48"/>
      <c r="B54" s="107" t="s">
        <v>133</v>
      </c>
      <c r="C54" s="97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2"/>
      <c r="R54" s="22"/>
      <c r="S54" s="22"/>
      <c r="T54" s="22"/>
      <c r="U54" s="22"/>
    </row>
    <row r="55" spans="1:21" s="23" customFormat="1" ht="10.5">
      <c r="A55" s="48"/>
      <c r="B55" s="108" t="s">
        <v>90</v>
      </c>
      <c r="C55" s="97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2"/>
      <c r="R55" s="22"/>
      <c r="S55" s="22"/>
      <c r="T55" s="22"/>
      <c r="U55" s="22"/>
    </row>
    <row r="56" spans="1:21" s="23" customFormat="1" ht="11.25" customHeight="1">
      <c r="A56" s="48"/>
      <c r="B56" s="109" t="s">
        <v>134</v>
      </c>
      <c r="C56" s="97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2"/>
      <c r="R56" s="22"/>
      <c r="S56" s="22"/>
      <c r="T56" s="22"/>
      <c r="U56" s="22"/>
    </row>
    <row r="57" spans="1:21" s="23" customFormat="1" ht="10.5">
      <c r="A57" s="48"/>
      <c r="B57" s="107" t="s">
        <v>88</v>
      </c>
      <c r="C57" s="110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  <c r="R57" s="22"/>
      <c r="S57" s="22"/>
      <c r="T57" s="22"/>
      <c r="U57" s="22"/>
    </row>
    <row r="58" spans="1:21" s="23" customFormat="1" ht="10.5">
      <c r="A58" s="48"/>
      <c r="B58" s="99" t="s">
        <v>91</v>
      </c>
      <c r="C58" s="111"/>
      <c r="D58" s="70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  <c r="R58" s="22"/>
      <c r="S58" s="22"/>
      <c r="T58" s="22"/>
      <c r="U58" s="22"/>
    </row>
    <row r="59" spans="1:21" s="23" customFormat="1" ht="10.5">
      <c r="A59" s="48"/>
      <c r="B59" s="112" t="s">
        <v>92</v>
      </c>
      <c r="C59" s="111"/>
      <c r="D59" s="70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  <c r="R59" s="22"/>
      <c r="S59" s="22"/>
      <c r="T59" s="22"/>
      <c r="U59" s="22"/>
    </row>
    <row r="60" spans="1:21" s="23" customFormat="1" ht="10.5">
      <c r="A60" s="48"/>
      <c r="B60" s="113" t="s">
        <v>93</v>
      </c>
      <c r="C60" s="111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  <c r="R60" s="22"/>
      <c r="S60" s="22"/>
      <c r="T60" s="22"/>
      <c r="U60" s="22"/>
    </row>
    <row r="61" spans="1:21" s="23" customFormat="1" ht="10.5">
      <c r="A61" s="48"/>
      <c r="B61" s="113" t="s">
        <v>94</v>
      </c>
      <c r="C61" s="111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  <c r="R61" s="22"/>
      <c r="S61" s="22"/>
      <c r="T61" s="22"/>
      <c r="U61" s="22"/>
    </row>
    <row r="62" spans="1:21" s="23" customFormat="1" ht="10.5">
      <c r="A62" s="48"/>
      <c r="B62" s="113" t="s">
        <v>95</v>
      </c>
      <c r="C62" s="111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2"/>
      <c r="R62" s="22"/>
      <c r="S62" s="22"/>
      <c r="T62" s="22"/>
      <c r="U62" s="22"/>
    </row>
    <row r="63" spans="1:21" s="23" customFormat="1" ht="12" customHeight="1">
      <c r="A63" s="48"/>
      <c r="B63" s="99" t="s">
        <v>96</v>
      </c>
      <c r="C63" s="111">
        <v>57</v>
      </c>
      <c r="D63" s="114">
        <v>600</v>
      </c>
      <c r="E63" s="115">
        <f>E64</f>
        <v>6100</v>
      </c>
      <c r="F63" s="115">
        <f>F64</f>
        <v>1830</v>
      </c>
      <c r="G63" s="115">
        <f>G64</f>
        <v>4270</v>
      </c>
      <c r="H63" s="115">
        <f>I63+M63</f>
        <v>6100</v>
      </c>
      <c r="I63" s="115">
        <f>SUM(J63:L63)</f>
        <v>1830</v>
      </c>
      <c r="J63" s="71"/>
      <c r="K63" s="71"/>
      <c r="L63" s="115">
        <f>SUM(F64)</f>
        <v>1830</v>
      </c>
      <c r="M63" s="115">
        <f>SUM(N63:Q63)</f>
        <v>4270</v>
      </c>
      <c r="N63" s="71"/>
      <c r="O63" s="71"/>
      <c r="P63" s="71"/>
      <c r="Q63" s="116">
        <f>SUM(G64)</f>
        <v>4270</v>
      </c>
      <c r="R63" s="22"/>
      <c r="S63" s="22"/>
      <c r="T63" s="22"/>
      <c r="U63" s="22"/>
    </row>
    <row r="64" spans="1:21" s="23" customFormat="1" ht="11.25" thickBot="1">
      <c r="A64" s="117"/>
      <c r="B64" s="118" t="s">
        <v>64</v>
      </c>
      <c r="C64" s="119"/>
      <c r="D64" s="120">
        <v>60015</v>
      </c>
      <c r="E64" s="121">
        <v>6100</v>
      </c>
      <c r="F64" s="121">
        <f>E64*0.3</f>
        <v>1830</v>
      </c>
      <c r="G64" s="121">
        <f>E64*0.7</f>
        <v>4270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2"/>
      <c r="R64" s="22"/>
      <c r="S64" s="22"/>
      <c r="T64" s="22"/>
      <c r="U64" s="22"/>
    </row>
    <row r="65" spans="1:21" s="23" customFormat="1" ht="11.25" thickBot="1">
      <c r="A65" s="186" t="s">
        <v>118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22"/>
      <c r="S65" s="22"/>
      <c r="T65" s="22"/>
      <c r="U65" s="22"/>
    </row>
    <row r="66" spans="1:21" s="23" customFormat="1" ht="11.25" thickBot="1">
      <c r="A66" s="40">
        <v>1</v>
      </c>
      <c r="B66" s="40">
        <v>2</v>
      </c>
      <c r="C66" s="40">
        <v>3</v>
      </c>
      <c r="D66" s="41">
        <v>4</v>
      </c>
      <c r="E66" s="40">
        <v>5</v>
      </c>
      <c r="F66" s="40">
        <v>6</v>
      </c>
      <c r="G66" s="40">
        <v>7</v>
      </c>
      <c r="H66" s="40">
        <v>8</v>
      </c>
      <c r="I66" s="40">
        <v>9</v>
      </c>
      <c r="J66" s="42" t="s">
        <v>24</v>
      </c>
      <c r="K66" s="42" t="s">
        <v>25</v>
      </c>
      <c r="L66" s="42" t="s">
        <v>26</v>
      </c>
      <c r="M66" s="42" t="s">
        <v>27</v>
      </c>
      <c r="N66" s="42" t="s">
        <v>28</v>
      </c>
      <c r="O66" s="42" t="s">
        <v>29</v>
      </c>
      <c r="P66" s="42" t="s">
        <v>30</v>
      </c>
      <c r="Q66" s="42" t="s">
        <v>31</v>
      </c>
      <c r="R66" s="22"/>
      <c r="S66" s="22"/>
      <c r="T66" s="22"/>
      <c r="U66" s="22"/>
    </row>
    <row r="67" spans="1:21" s="23" customFormat="1" ht="24" customHeight="1">
      <c r="A67" s="168" t="s">
        <v>99</v>
      </c>
      <c r="B67" s="123" t="s">
        <v>127</v>
      </c>
      <c r="C67" s="124"/>
      <c r="D67" s="125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 t="s">
        <v>67</v>
      </c>
      <c r="P67" s="126"/>
      <c r="Q67" s="127"/>
      <c r="R67" s="22"/>
      <c r="S67" s="22"/>
      <c r="T67" s="22"/>
      <c r="U67" s="22"/>
    </row>
    <row r="68" spans="1:21" s="23" customFormat="1" ht="19.5" customHeight="1">
      <c r="A68" s="169"/>
      <c r="B68" s="49" t="s">
        <v>101</v>
      </c>
      <c r="C68" s="22"/>
      <c r="D68" s="5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  <c r="R68" s="22"/>
      <c r="S68" s="22"/>
      <c r="T68" s="22"/>
      <c r="U68" s="22"/>
    </row>
    <row r="69" spans="1:21" s="23" customFormat="1" ht="21">
      <c r="A69" s="169"/>
      <c r="B69" s="53" t="s">
        <v>135</v>
      </c>
      <c r="C69" s="22"/>
      <c r="D69" s="5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2"/>
      <c r="R69" s="22"/>
      <c r="S69" s="22"/>
      <c r="T69" s="22"/>
      <c r="U69" s="22"/>
    </row>
    <row r="70" spans="1:21" s="23" customFormat="1" ht="31.5">
      <c r="A70" s="169"/>
      <c r="B70" s="58" t="s">
        <v>136</v>
      </c>
      <c r="C70" s="59"/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  <c r="R70" s="22"/>
      <c r="S70" s="22"/>
      <c r="T70" s="22"/>
      <c r="U70" s="22"/>
    </row>
    <row r="71" spans="1:21" s="23" customFormat="1" ht="10.5">
      <c r="A71" s="169"/>
      <c r="B71" s="77" t="s">
        <v>22</v>
      </c>
      <c r="C71" s="64">
        <v>23</v>
      </c>
      <c r="D71" s="78" t="s">
        <v>81</v>
      </c>
      <c r="E71" s="3">
        <f>SUM(E72:E73)</f>
        <v>94640</v>
      </c>
      <c r="F71" s="3">
        <f>SUM(F72:F73)</f>
        <v>28400.86</v>
      </c>
      <c r="G71" s="3">
        <f>SUM(G72:G73)</f>
        <v>66239.14</v>
      </c>
      <c r="H71" s="3">
        <f>SUM(I71,M71)</f>
        <v>80000</v>
      </c>
      <c r="I71" s="3">
        <f>SUM(J71:L71)</f>
        <v>24007.4</v>
      </c>
      <c r="J71" s="3"/>
      <c r="K71" s="3"/>
      <c r="L71" s="3">
        <f>F73</f>
        <v>24007.4</v>
      </c>
      <c r="M71" s="3">
        <f>SUM(N71:Q71)</f>
        <v>55992.6</v>
      </c>
      <c r="N71" s="3"/>
      <c r="O71" s="3"/>
      <c r="P71" s="3"/>
      <c r="Q71" s="5">
        <f>G73</f>
        <v>55992.6</v>
      </c>
      <c r="R71" s="22"/>
      <c r="S71" s="22"/>
      <c r="T71" s="22"/>
      <c r="U71" s="22"/>
    </row>
    <row r="72" spans="1:21" s="23" customFormat="1" ht="10.5">
      <c r="A72" s="169"/>
      <c r="B72" s="79" t="s">
        <v>57</v>
      </c>
      <c r="C72" s="54"/>
      <c r="D72" s="80">
        <v>75095</v>
      </c>
      <c r="E72" s="81">
        <f>SUM(F72,G72)</f>
        <v>14640</v>
      </c>
      <c r="F72" s="81">
        <v>4393.46</v>
      </c>
      <c r="G72" s="81">
        <v>10246.54</v>
      </c>
      <c r="H72" s="81"/>
      <c r="I72" s="81"/>
      <c r="J72" s="81"/>
      <c r="K72" s="81"/>
      <c r="L72" s="81"/>
      <c r="M72" s="81"/>
      <c r="N72" s="81"/>
      <c r="O72" s="81"/>
      <c r="P72" s="81"/>
      <c r="Q72" s="82"/>
      <c r="R72" s="22"/>
      <c r="S72" s="22"/>
      <c r="T72" s="22"/>
      <c r="U72" s="22"/>
    </row>
    <row r="73" spans="1:21" s="23" customFormat="1" ht="10.5">
      <c r="A73" s="178"/>
      <c r="B73" s="103" t="s">
        <v>64</v>
      </c>
      <c r="C73" s="54"/>
      <c r="D73" s="80">
        <v>60016</v>
      </c>
      <c r="E73" s="81">
        <f>SUM(F73:G73)</f>
        <v>80000</v>
      </c>
      <c r="F73" s="81">
        <v>24007.4</v>
      </c>
      <c r="G73" s="81">
        <v>55992.6</v>
      </c>
      <c r="H73" s="81"/>
      <c r="I73" s="81"/>
      <c r="J73" s="81"/>
      <c r="K73" s="81"/>
      <c r="L73" s="81"/>
      <c r="M73" s="81"/>
      <c r="N73" s="81"/>
      <c r="O73" s="81"/>
      <c r="P73" s="81"/>
      <c r="Q73" s="82"/>
      <c r="R73" s="22"/>
      <c r="S73" s="22"/>
      <c r="T73" s="22"/>
      <c r="U73" s="22"/>
    </row>
    <row r="74" spans="1:21" s="129" customFormat="1" ht="19.5">
      <c r="A74" s="169" t="s">
        <v>102</v>
      </c>
      <c r="B74" s="77" t="s">
        <v>127</v>
      </c>
      <c r="C74" s="22"/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 t="s">
        <v>67</v>
      </c>
      <c r="P74" s="51"/>
      <c r="Q74" s="52"/>
      <c r="R74" s="128"/>
      <c r="S74" s="128"/>
      <c r="T74" s="128"/>
      <c r="U74" s="128"/>
    </row>
    <row r="75" spans="1:21" s="129" customFormat="1" ht="21">
      <c r="A75" s="169"/>
      <c r="B75" s="49" t="s">
        <v>97</v>
      </c>
      <c r="C75" s="22"/>
      <c r="D75" s="5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2"/>
      <c r="R75" s="128"/>
      <c r="S75" s="128"/>
      <c r="T75" s="128"/>
      <c r="U75" s="128"/>
    </row>
    <row r="76" spans="1:21" s="129" customFormat="1" ht="20.25">
      <c r="A76" s="169"/>
      <c r="B76" s="53" t="s">
        <v>137</v>
      </c>
      <c r="C76" s="22"/>
      <c r="D76" s="5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2"/>
      <c r="R76" s="128"/>
      <c r="S76" s="128"/>
      <c r="T76" s="128"/>
      <c r="U76" s="128"/>
    </row>
    <row r="77" spans="1:21" s="129" customFormat="1" ht="31.5">
      <c r="A77" s="169"/>
      <c r="B77" s="58" t="s">
        <v>98</v>
      </c>
      <c r="C77" s="59"/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2"/>
      <c r="R77" s="128"/>
      <c r="S77" s="128"/>
      <c r="T77" s="128"/>
      <c r="U77" s="128"/>
    </row>
    <row r="78" spans="1:21" s="129" customFormat="1" ht="12.75">
      <c r="A78" s="169"/>
      <c r="B78" s="77" t="s">
        <v>22</v>
      </c>
      <c r="C78" s="64">
        <v>61</v>
      </c>
      <c r="D78" s="78">
        <v>750</v>
      </c>
      <c r="E78" s="3">
        <f>SUM(E79:E79)</f>
        <v>10980</v>
      </c>
      <c r="F78" s="3">
        <f>SUM(F79,)</f>
        <v>10980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5"/>
      <c r="R78" s="128"/>
      <c r="S78" s="128"/>
      <c r="T78" s="128"/>
      <c r="U78" s="128"/>
    </row>
    <row r="79" spans="1:21" s="129" customFormat="1" ht="12.75">
      <c r="A79" s="169"/>
      <c r="B79" s="79" t="s">
        <v>57</v>
      </c>
      <c r="C79" s="54"/>
      <c r="D79" s="80">
        <v>75095</v>
      </c>
      <c r="E79" s="81">
        <v>10980</v>
      </c>
      <c r="F79" s="81">
        <v>10980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2"/>
      <c r="R79" s="128"/>
      <c r="S79" s="128"/>
      <c r="T79" s="128"/>
      <c r="U79" s="128"/>
    </row>
    <row r="80" spans="1:21" s="47" customFormat="1" ht="21.75" customHeight="1">
      <c r="A80" s="173" t="s">
        <v>109</v>
      </c>
      <c r="B80" s="49" t="s">
        <v>127</v>
      </c>
      <c r="C80" s="22"/>
      <c r="D80" s="50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 t="s">
        <v>67</v>
      </c>
      <c r="P80" s="51"/>
      <c r="Q80" s="52"/>
      <c r="R80" s="46"/>
      <c r="S80" s="46"/>
      <c r="T80" s="46"/>
      <c r="U80" s="46"/>
    </row>
    <row r="81" spans="1:21" s="47" customFormat="1" ht="21">
      <c r="A81" s="174"/>
      <c r="B81" s="49" t="s">
        <v>107</v>
      </c>
      <c r="C81" s="22"/>
      <c r="D81" s="5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2"/>
      <c r="R81" s="46"/>
      <c r="S81" s="46"/>
      <c r="T81" s="46"/>
      <c r="U81" s="46"/>
    </row>
    <row r="82" spans="1:21" s="47" customFormat="1" ht="19.5" customHeight="1">
      <c r="A82" s="174"/>
      <c r="B82" s="53" t="s">
        <v>138</v>
      </c>
      <c r="C82" s="22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2"/>
      <c r="R82" s="46"/>
      <c r="S82" s="46"/>
      <c r="T82" s="46"/>
      <c r="U82" s="46"/>
    </row>
    <row r="83" spans="1:21" s="47" customFormat="1" ht="51" customHeight="1">
      <c r="A83" s="174"/>
      <c r="B83" s="49" t="s">
        <v>139</v>
      </c>
      <c r="C83" s="54">
        <v>61</v>
      </c>
      <c r="D83" s="55" t="s">
        <v>115</v>
      </c>
      <c r="E83" s="56">
        <f>SUM(E84:E87)</f>
        <v>158660.82</v>
      </c>
      <c r="F83" s="56">
        <f>SUM(F84:F87)</f>
        <v>47598.24</v>
      </c>
      <c r="G83" s="56">
        <f>SUM(G84:G87)</f>
        <v>111062.58</v>
      </c>
      <c r="H83" s="56"/>
      <c r="I83" s="56"/>
      <c r="J83" s="56"/>
      <c r="K83" s="56"/>
      <c r="L83" s="56"/>
      <c r="M83" s="56"/>
      <c r="N83" s="56"/>
      <c r="O83" s="56"/>
      <c r="P83" s="56"/>
      <c r="Q83" s="57"/>
      <c r="R83" s="46"/>
      <c r="S83" s="46"/>
      <c r="T83" s="46"/>
      <c r="U83" s="46"/>
    </row>
    <row r="84" spans="1:21" s="47" customFormat="1" ht="10.5">
      <c r="A84" s="174"/>
      <c r="B84" s="58" t="s">
        <v>22</v>
      </c>
      <c r="C84" s="59"/>
      <c r="D84" s="60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  <c r="R84" s="46"/>
      <c r="S84" s="46"/>
      <c r="T84" s="46"/>
      <c r="U84" s="46"/>
    </row>
    <row r="85" spans="1:21" s="47" customFormat="1" ht="10.5">
      <c r="A85" s="174"/>
      <c r="B85" s="63" t="s">
        <v>57</v>
      </c>
      <c r="C85" s="64"/>
      <c r="D85" s="65">
        <v>75095</v>
      </c>
      <c r="E85" s="66">
        <f>SUM(F85,G85)</f>
        <v>74517.6</v>
      </c>
      <c r="F85" s="66">
        <v>22355.28</v>
      </c>
      <c r="G85" s="66">
        <v>52162.32</v>
      </c>
      <c r="H85" s="66"/>
      <c r="I85" s="66"/>
      <c r="J85" s="66"/>
      <c r="K85" s="66"/>
      <c r="L85" s="66"/>
      <c r="M85" s="66"/>
      <c r="N85" s="66"/>
      <c r="O85" s="66"/>
      <c r="P85" s="66"/>
      <c r="Q85" s="67"/>
      <c r="R85" s="46"/>
      <c r="S85" s="46"/>
      <c r="T85" s="46"/>
      <c r="U85" s="46"/>
    </row>
    <row r="86" spans="1:21" s="47" customFormat="1" ht="10.5">
      <c r="A86" s="48"/>
      <c r="B86" s="68" t="s">
        <v>68</v>
      </c>
      <c r="C86" s="59"/>
      <c r="D86" s="80">
        <v>85046</v>
      </c>
      <c r="E86" s="61">
        <f>SUM(F86:G86)</f>
        <v>5500</v>
      </c>
      <c r="F86" s="61">
        <v>1650</v>
      </c>
      <c r="G86" s="61">
        <v>3850</v>
      </c>
      <c r="H86" s="61"/>
      <c r="I86" s="61"/>
      <c r="J86" s="61"/>
      <c r="K86" s="61"/>
      <c r="L86" s="61"/>
      <c r="M86" s="61"/>
      <c r="N86" s="61"/>
      <c r="O86" s="61"/>
      <c r="P86" s="61"/>
      <c r="Q86" s="62"/>
      <c r="R86" s="46"/>
      <c r="S86" s="46"/>
      <c r="T86" s="46"/>
      <c r="U86" s="46"/>
    </row>
    <row r="87" spans="1:21" s="47" customFormat="1" ht="10.5">
      <c r="A87" s="48"/>
      <c r="B87" s="79" t="s">
        <v>108</v>
      </c>
      <c r="C87" s="54"/>
      <c r="D87" s="80">
        <v>85406</v>
      </c>
      <c r="E87" s="81">
        <f>SUM(F87:G87)</f>
        <v>78643.22</v>
      </c>
      <c r="F87" s="81">
        <v>23592.96</v>
      </c>
      <c r="G87" s="81">
        <v>55050.26</v>
      </c>
      <c r="H87" s="81"/>
      <c r="I87" s="81"/>
      <c r="J87" s="81"/>
      <c r="K87" s="81"/>
      <c r="L87" s="81"/>
      <c r="M87" s="81"/>
      <c r="N87" s="81"/>
      <c r="O87" s="81"/>
      <c r="P87" s="81"/>
      <c r="Q87" s="82"/>
      <c r="R87" s="46"/>
      <c r="S87" s="46"/>
      <c r="T87" s="46"/>
      <c r="U87" s="46"/>
    </row>
    <row r="88" spans="1:21" s="47" customFormat="1" ht="21" customHeight="1">
      <c r="A88" s="173" t="s">
        <v>111</v>
      </c>
      <c r="B88" s="77" t="s">
        <v>127</v>
      </c>
      <c r="C88" s="22"/>
      <c r="D88" s="5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 t="s">
        <v>67</v>
      </c>
      <c r="P88" s="51"/>
      <c r="Q88" s="52"/>
      <c r="R88" s="46"/>
      <c r="S88" s="46"/>
      <c r="T88" s="46"/>
      <c r="U88" s="46"/>
    </row>
    <row r="89" spans="1:21" s="47" customFormat="1" ht="21">
      <c r="A89" s="174"/>
      <c r="B89" s="49" t="s">
        <v>107</v>
      </c>
      <c r="C89" s="22"/>
      <c r="D89" s="5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2"/>
      <c r="R89" s="46"/>
      <c r="S89" s="46"/>
      <c r="T89" s="46"/>
      <c r="U89" s="46"/>
    </row>
    <row r="90" spans="1:21" s="47" customFormat="1" ht="20.25" customHeight="1">
      <c r="A90" s="174"/>
      <c r="B90" s="53" t="s">
        <v>138</v>
      </c>
      <c r="C90" s="22"/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2"/>
      <c r="R90" s="46"/>
      <c r="S90" s="46"/>
      <c r="T90" s="46"/>
      <c r="U90" s="46"/>
    </row>
    <row r="91" spans="1:21" s="47" customFormat="1" ht="42.75" customHeight="1">
      <c r="A91" s="174"/>
      <c r="B91" s="49" t="s">
        <v>140</v>
      </c>
      <c r="C91" s="54">
        <v>61</v>
      </c>
      <c r="D91" s="55" t="s">
        <v>116</v>
      </c>
      <c r="E91" s="56">
        <f>SUM(E92:E95)</f>
        <v>18198</v>
      </c>
      <c r="F91" s="56">
        <f>SUM(F92:F95)</f>
        <v>5459.4</v>
      </c>
      <c r="G91" s="56">
        <f>SUM(G92:G95)</f>
        <v>12738.6</v>
      </c>
      <c r="H91" s="56">
        <f>SUM(I91,M91)</f>
        <v>2000</v>
      </c>
      <c r="I91" s="56">
        <f>SUM(J91:L91)</f>
        <v>600</v>
      </c>
      <c r="J91" s="56"/>
      <c r="K91" s="56"/>
      <c r="L91" s="56">
        <f>SUM(F94)</f>
        <v>600</v>
      </c>
      <c r="M91" s="56">
        <f>SUM(N91:Q91)</f>
        <v>1400</v>
      </c>
      <c r="N91" s="56"/>
      <c r="O91" s="56"/>
      <c r="P91" s="56"/>
      <c r="Q91" s="57">
        <f>SUM(G94)</f>
        <v>1400</v>
      </c>
      <c r="R91" s="46"/>
      <c r="S91" s="46"/>
      <c r="T91" s="46"/>
      <c r="U91" s="46"/>
    </row>
    <row r="92" spans="1:21" s="47" customFormat="1" ht="10.5">
      <c r="A92" s="174"/>
      <c r="B92" s="130" t="s">
        <v>22</v>
      </c>
      <c r="C92" s="59"/>
      <c r="D92" s="60"/>
      <c r="E92" s="13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2"/>
      <c r="R92" s="46"/>
      <c r="S92" s="46"/>
      <c r="T92" s="46"/>
      <c r="U92" s="46"/>
    </row>
    <row r="93" spans="1:21" s="47" customFormat="1" ht="10.5">
      <c r="A93" s="174"/>
      <c r="B93" s="132" t="s">
        <v>57</v>
      </c>
      <c r="C93" s="64"/>
      <c r="D93" s="65">
        <v>75095</v>
      </c>
      <c r="E93" s="133">
        <f>SUM(F93,G93)</f>
        <v>7198</v>
      </c>
      <c r="F93" s="66">
        <v>2159.4</v>
      </c>
      <c r="G93" s="66">
        <v>5038.6</v>
      </c>
      <c r="H93" s="66"/>
      <c r="I93" s="66"/>
      <c r="J93" s="66"/>
      <c r="K93" s="66"/>
      <c r="L93" s="66"/>
      <c r="M93" s="66"/>
      <c r="N93" s="66"/>
      <c r="O93" s="66"/>
      <c r="P93" s="66"/>
      <c r="Q93" s="67"/>
      <c r="R93" s="46"/>
      <c r="S93" s="46"/>
      <c r="T93" s="46"/>
      <c r="U93" s="46"/>
    </row>
    <row r="94" spans="1:21" s="47" customFormat="1" ht="12.75" customHeight="1">
      <c r="A94" s="174"/>
      <c r="B94" s="134" t="s">
        <v>64</v>
      </c>
      <c r="C94" s="54"/>
      <c r="D94" s="80">
        <v>70001</v>
      </c>
      <c r="E94" s="81">
        <f>SUM(F94:G94)</f>
        <v>2000</v>
      </c>
      <c r="F94" s="81">
        <v>600</v>
      </c>
      <c r="G94" s="81">
        <v>1400</v>
      </c>
      <c r="H94" s="81"/>
      <c r="I94" s="81"/>
      <c r="J94" s="81"/>
      <c r="K94" s="81"/>
      <c r="L94" s="81"/>
      <c r="M94" s="81"/>
      <c r="N94" s="81"/>
      <c r="O94" s="81"/>
      <c r="P94" s="81"/>
      <c r="Q94" s="82"/>
      <c r="R94" s="46"/>
      <c r="S94" s="46"/>
      <c r="T94" s="46"/>
      <c r="U94" s="46"/>
    </row>
    <row r="95" spans="1:21" s="47" customFormat="1" ht="10.5">
      <c r="A95" s="105"/>
      <c r="B95" s="79" t="s">
        <v>108</v>
      </c>
      <c r="C95" s="64"/>
      <c r="D95" s="65">
        <v>70001</v>
      </c>
      <c r="E95" s="66">
        <f>SUM(F95,G95)</f>
        <v>9000</v>
      </c>
      <c r="F95" s="66">
        <v>2700</v>
      </c>
      <c r="G95" s="66">
        <v>6300</v>
      </c>
      <c r="H95" s="66"/>
      <c r="I95" s="66"/>
      <c r="J95" s="66"/>
      <c r="K95" s="66"/>
      <c r="L95" s="66"/>
      <c r="M95" s="66"/>
      <c r="N95" s="66"/>
      <c r="O95" s="66"/>
      <c r="P95" s="66"/>
      <c r="Q95" s="67"/>
      <c r="R95" s="46"/>
      <c r="S95" s="46"/>
      <c r="T95" s="46"/>
      <c r="U95" s="46"/>
    </row>
    <row r="96" spans="1:21" s="23" customFormat="1" ht="11.25" thickBot="1">
      <c r="A96" s="186" t="s">
        <v>119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22"/>
      <c r="S96" s="22"/>
      <c r="T96" s="22"/>
      <c r="U96" s="22"/>
    </row>
    <row r="97" spans="1:21" s="23" customFormat="1" ht="11.25" thickBot="1">
      <c r="A97" s="40">
        <v>1</v>
      </c>
      <c r="B97" s="40">
        <v>2</v>
      </c>
      <c r="C97" s="40">
        <v>3</v>
      </c>
      <c r="D97" s="41">
        <v>4</v>
      </c>
      <c r="E97" s="40">
        <v>5</v>
      </c>
      <c r="F97" s="40">
        <v>6</v>
      </c>
      <c r="G97" s="40">
        <v>7</v>
      </c>
      <c r="H97" s="40">
        <v>8</v>
      </c>
      <c r="I97" s="40">
        <v>9</v>
      </c>
      <c r="J97" s="42" t="s">
        <v>24</v>
      </c>
      <c r="K97" s="42" t="s">
        <v>25</v>
      </c>
      <c r="L97" s="42" t="s">
        <v>26</v>
      </c>
      <c r="M97" s="42" t="s">
        <v>27</v>
      </c>
      <c r="N97" s="42" t="s">
        <v>28</v>
      </c>
      <c r="O97" s="42" t="s">
        <v>29</v>
      </c>
      <c r="P97" s="42" t="s">
        <v>30</v>
      </c>
      <c r="Q97" s="42" t="s">
        <v>31</v>
      </c>
      <c r="R97" s="22"/>
      <c r="S97" s="22"/>
      <c r="T97" s="22"/>
      <c r="U97" s="22"/>
    </row>
    <row r="98" spans="1:21" s="47" customFormat="1" ht="21" customHeight="1">
      <c r="A98" s="168" t="s">
        <v>114</v>
      </c>
      <c r="B98" s="123" t="s">
        <v>127</v>
      </c>
      <c r="C98" s="124"/>
      <c r="D98" s="125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 t="s">
        <v>67</v>
      </c>
      <c r="P98" s="126"/>
      <c r="Q98" s="127"/>
      <c r="R98" s="46"/>
      <c r="S98" s="46"/>
      <c r="T98" s="46"/>
      <c r="U98" s="46"/>
    </row>
    <row r="99" spans="1:21" s="47" customFormat="1" ht="21">
      <c r="A99" s="169"/>
      <c r="B99" s="49" t="s">
        <v>107</v>
      </c>
      <c r="C99" s="22"/>
      <c r="D99" s="5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2"/>
      <c r="R99" s="46"/>
      <c r="S99" s="46"/>
      <c r="T99" s="46"/>
      <c r="U99" s="46"/>
    </row>
    <row r="100" spans="1:21" s="47" customFormat="1" ht="19.5" customHeight="1">
      <c r="A100" s="169"/>
      <c r="B100" s="53" t="s">
        <v>138</v>
      </c>
      <c r="C100" s="22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2"/>
      <c r="R100" s="46"/>
      <c r="S100" s="46"/>
      <c r="T100" s="46"/>
      <c r="U100" s="46"/>
    </row>
    <row r="101" spans="1:21" s="47" customFormat="1" ht="28.5">
      <c r="A101" s="169"/>
      <c r="B101" s="49" t="s">
        <v>141</v>
      </c>
      <c r="C101" s="54">
        <v>23</v>
      </c>
      <c r="D101" s="55" t="s">
        <v>117</v>
      </c>
      <c r="E101" s="56">
        <f>SUM(E102:E105)</f>
        <v>22370</v>
      </c>
      <c r="F101" s="56">
        <f>SUM(F102:F105)</f>
        <v>11992.17</v>
      </c>
      <c r="G101" s="56">
        <f>SUM(G102:G105)</f>
        <v>10377.83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7"/>
      <c r="R101" s="46"/>
      <c r="S101" s="46"/>
      <c r="T101" s="46"/>
      <c r="U101" s="46"/>
    </row>
    <row r="102" spans="1:21" s="47" customFormat="1" ht="10.5">
      <c r="A102" s="169"/>
      <c r="B102" s="58" t="s">
        <v>22</v>
      </c>
      <c r="C102" s="59"/>
      <c r="D102" s="135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  <c r="R102" s="46"/>
      <c r="S102" s="46"/>
      <c r="T102" s="46"/>
      <c r="U102" s="46"/>
    </row>
    <row r="103" spans="1:21" s="47" customFormat="1" ht="10.5">
      <c r="A103" s="169"/>
      <c r="B103" s="63" t="s">
        <v>57</v>
      </c>
      <c r="C103" s="64"/>
      <c r="D103" s="136">
        <v>75095</v>
      </c>
      <c r="E103" s="66">
        <v>7686</v>
      </c>
      <c r="F103" s="66">
        <v>2305.8</v>
      </c>
      <c r="G103" s="66">
        <v>5380.2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7"/>
      <c r="R103" s="46"/>
      <c r="S103" s="46"/>
      <c r="T103" s="46"/>
      <c r="U103" s="46"/>
    </row>
    <row r="104" spans="1:21" s="47" customFormat="1" ht="10.5">
      <c r="A104" s="48"/>
      <c r="B104" s="68" t="s">
        <v>68</v>
      </c>
      <c r="C104" s="54"/>
      <c r="D104" s="137">
        <v>90095</v>
      </c>
      <c r="E104" s="81">
        <v>6684</v>
      </c>
      <c r="F104" s="81">
        <v>2545.78</v>
      </c>
      <c r="G104" s="81">
        <v>4138.22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2"/>
      <c r="R104" s="46"/>
      <c r="S104" s="46"/>
      <c r="T104" s="46"/>
      <c r="U104" s="46"/>
    </row>
    <row r="105" spans="1:21" s="47" customFormat="1" ht="11.25" thickBot="1">
      <c r="A105" s="138"/>
      <c r="B105" s="139" t="s">
        <v>108</v>
      </c>
      <c r="C105" s="140"/>
      <c r="D105" s="141">
        <v>90095</v>
      </c>
      <c r="E105" s="142">
        <v>8000</v>
      </c>
      <c r="F105" s="142">
        <v>7140.59</v>
      </c>
      <c r="G105" s="142">
        <v>859.41</v>
      </c>
      <c r="H105" s="142"/>
      <c r="I105" s="142"/>
      <c r="J105" s="142"/>
      <c r="K105" s="142"/>
      <c r="L105" s="142"/>
      <c r="M105" s="142"/>
      <c r="N105" s="142"/>
      <c r="O105" s="142"/>
      <c r="P105" s="142"/>
      <c r="Q105" s="143"/>
      <c r="R105" s="46"/>
      <c r="S105" s="46"/>
      <c r="T105" s="46"/>
      <c r="U105" s="46"/>
    </row>
    <row r="106" spans="1:21" s="23" customFormat="1" ht="9" customHeight="1" thickBot="1">
      <c r="A106" s="48"/>
      <c r="B106" s="144"/>
      <c r="C106" s="97"/>
      <c r="D106" s="5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2"/>
      <c r="R106" s="22"/>
      <c r="S106" s="22"/>
      <c r="T106" s="22"/>
      <c r="U106" s="22"/>
    </row>
    <row r="107" spans="1:21" s="23" customFormat="1" ht="12" customHeight="1">
      <c r="A107" s="43" t="s">
        <v>55</v>
      </c>
      <c r="B107" s="1" t="s">
        <v>56</v>
      </c>
      <c r="C107" s="181" t="s">
        <v>46</v>
      </c>
      <c r="D107" s="181"/>
      <c r="E107" s="44">
        <f>SUM(E111,E118,E131,E144,E152,E160,E168,E177,E188)</f>
        <v>34263620.809999995</v>
      </c>
      <c r="F107" s="44">
        <f>SUM(F111,F118,F131,F144,F152,F160,F168,F177,F188)</f>
        <v>15228828.010000002</v>
      </c>
      <c r="G107" s="44">
        <f>SUM(G111,G118,G131,G144,G152,G160,G168,G177,G188)</f>
        <v>19034792.799999997</v>
      </c>
      <c r="H107" s="44">
        <f>SUM(H111,H118,H131,H144,H152,H160,H168,H177,H188)</f>
        <v>8823224.49</v>
      </c>
      <c r="I107" s="44">
        <f>SUM(I111,I118,I131,I144,I152,I160,I168,I177,I188)</f>
        <v>4025268.14</v>
      </c>
      <c r="J107" s="44"/>
      <c r="K107" s="44"/>
      <c r="L107" s="44">
        <f>SUM(L111,L118,L131,L144,L152,L160,L168,L177,L188)</f>
        <v>4025268.14</v>
      </c>
      <c r="M107" s="44">
        <f>SUM(M111,M118,M131,M144,M152,M160,M168,M177,M188)</f>
        <v>4797956.350000001</v>
      </c>
      <c r="N107" s="44"/>
      <c r="O107" s="44"/>
      <c r="P107" s="44"/>
      <c r="Q107" s="45">
        <f>SUM(Q111,Q118,Q131,Q144,Q152,Q160,Q168,Q177,Q188)</f>
        <v>4797956.350000001</v>
      </c>
      <c r="R107" s="22"/>
      <c r="S107" s="22"/>
      <c r="T107" s="22"/>
      <c r="U107" s="22"/>
    </row>
    <row r="108" spans="1:21" s="23" customFormat="1" ht="10.5">
      <c r="A108" s="179" t="s">
        <v>70</v>
      </c>
      <c r="B108" s="49" t="s">
        <v>124</v>
      </c>
      <c r="C108" s="22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 t="s">
        <v>67</v>
      </c>
      <c r="P108" s="51"/>
      <c r="Q108" s="52"/>
      <c r="R108" s="22"/>
      <c r="S108" s="22"/>
      <c r="T108" s="22"/>
      <c r="U108" s="22"/>
    </row>
    <row r="109" spans="1:21" s="7" customFormat="1" ht="13.5" customHeight="1">
      <c r="A109" s="179"/>
      <c r="B109" s="49" t="s">
        <v>75</v>
      </c>
      <c r="C109" s="22"/>
      <c r="D109" s="5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2"/>
      <c r="R109" s="145"/>
      <c r="S109" s="145"/>
      <c r="T109" s="145"/>
      <c r="U109" s="145"/>
    </row>
    <row r="110" spans="1:17" ht="10.5" customHeight="1">
      <c r="A110" s="179"/>
      <c r="B110" s="53" t="s">
        <v>125</v>
      </c>
      <c r="C110" s="22"/>
      <c r="D110" s="50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2"/>
    </row>
    <row r="111" spans="1:17" ht="12.75" customHeight="1">
      <c r="A111" s="179"/>
      <c r="B111" s="58" t="s">
        <v>126</v>
      </c>
      <c r="C111" s="59">
        <v>71</v>
      </c>
      <c r="D111" s="146">
        <v>852</v>
      </c>
      <c r="E111" s="4">
        <f>SUM(E113:E114)</f>
        <v>9538.4</v>
      </c>
      <c r="F111" s="4">
        <f>SUM(F113:F114)</f>
        <v>1430.76</v>
      </c>
      <c r="G111" s="4">
        <f>SUM(G113:G114)</f>
        <v>8107.639999999999</v>
      </c>
      <c r="H111" s="4"/>
      <c r="I111" s="4"/>
      <c r="J111" s="4"/>
      <c r="K111" s="4"/>
      <c r="L111" s="4"/>
      <c r="M111" s="4"/>
      <c r="N111" s="4"/>
      <c r="O111" s="4"/>
      <c r="P111" s="4"/>
      <c r="Q111" s="6"/>
    </row>
    <row r="112" spans="1:17" ht="12.75" customHeight="1">
      <c r="A112" s="179"/>
      <c r="B112" s="77" t="s">
        <v>22</v>
      </c>
      <c r="C112" s="64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7"/>
    </row>
    <row r="113" spans="1:17" ht="12.75" customHeight="1">
      <c r="A113" s="179"/>
      <c r="B113" s="63" t="s">
        <v>59</v>
      </c>
      <c r="C113" s="69"/>
      <c r="D113" s="70">
        <v>85219</v>
      </c>
      <c r="E113" s="71">
        <f>SUM(F113:G113)</f>
        <v>4538.4</v>
      </c>
      <c r="F113" s="71">
        <v>680.76</v>
      </c>
      <c r="G113" s="71">
        <v>3857.64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2"/>
    </row>
    <row r="114" spans="1:17" ht="12.75" customHeight="1">
      <c r="A114" s="179"/>
      <c r="B114" s="79" t="s">
        <v>57</v>
      </c>
      <c r="C114" s="54"/>
      <c r="D114" s="80">
        <v>85218</v>
      </c>
      <c r="E114" s="81">
        <f>SUM(F114,G114)</f>
        <v>5000</v>
      </c>
      <c r="F114" s="81">
        <v>750</v>
      </c>
      <c r="G114" s="81">
        <v>4250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2"/>
    </row>
    <row r="115" spans="1:17" ht="20.25" customHeight="1">
      <c r="A115" s="177" t="s">
        <v>72</v>
      </c>
      <c r="B115" s="49" t="s">
        <v>127</v>
      </c>
      <c r="C115" s="97"/>
      <c r="D115" s="50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2"/>
    </row>
    <row r="116" spans="1:17" ht="19.5" customHeight="1">
      <c r="A116" s="169"/>
      <c r="B116" s="49" t="s">
        <v>142</v>
      </c>
      <c r="C116" s="97"/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2"/>
    </row>
    <row r="117" spans="1:17" ht="12.75" customHeight="1">
      <c r="A117" s="169"/>
      <c r="B117" s="53" t="s">
        <v>143</v>
      </c>
      <c r="C117" s="97"/>
      <c r="D117" s="5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2"/>
    </row>
    <row r="118" spans="1:17" ht="22.5" customHeight="1">
      <c r="A118" s="169"/>
      <c r="B118" s="58" t="s">
        <v>144</v>
      </c>
      <c r="C118" s="110">
        <v>23</v>
      </c>
      <c r="D118" s="146" t="s">
        <v>82</v>
      </c>
      <c r="E118" s="4">
        <f>SUM(E120:E123)</f>
        <v>17050837.68</v>
      </c>
      <c r="F118" s="4">
        <f>SUM(F120:F123)</f>
        <v>8890835.950000001</v>
      </c>
      <c r="G118" s="4">
        <f>SUM(G120:G123)</f>
        <v>8160001.7299999995</v>
      </c>
      <c r="H118" s="4">
        <f>SUM(I118,M118)</f>
        <v>3317021.93</v>
      </c>
      <c r="I118" s="4">
        <f>SUM(J118:L118)</f>
        <v>2023005.76</v>
      </c>
      <c r="J118" s="4"/>
      <c r="K118" s="4"/>
      <c r="L118" s="4">
        <f>F123</f>
        <v>2023005.76</v>
      </c>
      <c r="M118" s="4">
        <f>SUM(N118:Q118)</f>
        <v>1294016.1700000002</v>
      </c>
      <c r="N118" s="4"/>
      <c r="O118" s="4"/>
      <c r="P118" s="4"/>
      <c r="Q118" s="6">
        <f>G123</f>
        <v>1294016.1700000002</v>
      </c>
    </row>
    <row r="119" spans="1:17" ht="12.75" customHeight="1">
      <c r="A119" s="169"/>
      <c r="B119" s="147" t="s">
        <v>22</v>
      </c>
      <c r="C119" s="148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7"/>
    </row>
    <row r="120" spans="1:17" ht="13.5" customHeight="1">
      <c r="A120" s="169"/>
      <c r="B120" s="79" t="s">
        <v>59</v>
      </c>
      <c r="C120" s="111"/>
      <c r="D120" s="149" t="s">
        <v>65</v>
      </c>
      <c r="E120" s="61">
        <f>SUM(F120:G120)</f>
        <v>3102437.46</v>
      </c>
      <c r="F120" s="71">
        <v>1552141.04</v>
      </c>
      <c r="G120" s="71">
        <v>1550296.42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2"/>
    </row>
    <row r="121" spans="1:17" ht="12.75" customHeight="1">
      <c r="A121" s="169"/>
      <c r="B121" s="68" t="s">
        <v>57</v>
      </c>
      <c r="C121" s="110"/>
      <c r="D121" s="60" t="s">
        <v>65</v>
      </c>
      <c r="E121" s="61">
        <f>SUM(F121:G121)</f>
        <v>10331378.29</v>
      </c>
      <c r="F121" s="61">
        <v>5015689.15</v>
      </c>
      <c r="G121" s="61">
        <v>5315689.14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ht="12" customHeight="1">
      <c r="A122" s="169"/>
      <c r="B122" s="63"/>
      <c r="C122" s="148"/>
      <c r="D122" s="65" t="s">
        <v>66</v>
      </c>
      <c r="E122" s="66">
        <f>SUM(F122:G122)</f>
        <v>300000</v>
      </c>
      <c r="F122" s="66">
        <v>300000</v>
      </c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7"/>
    </row>
    <row r="123" spans="1:17" ht="12.75" customHeight="1">
      <c r="A123" s="178"/>
      <c r="B123" s="75" t="s">
        <v>64</v>
      </c>
      <c r="C123" s="104"/>
      <c r="D123" s="80" t="s">
        <v>65</v>
      </c>
      <c r="E123" s="61">
        <f>SUM(F123:G123)</f>
        <v>3317021.93</v>
      </c>
      <c r="F123" s="81">
        <v>2023005.76</v>
      </c>
      <c r="G123" s="81">
        <f>1382679.87+26526.23-115189.93</f>
        <v>1294016.1700000002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2"/>
    </row>
    <row r="124" spans="1:17" ht="21.75" customHeight="1">
      <c r="A124" s="177" t="s">
        <v>76</v>
      </c>
      <c r="B124" s="150" t="s">
        <v>83</v>
      </c>
      <c r="C124" s="151"/>
      <c r="D124" s="84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6"/>
    </row>
    <row r="125" spans="1:17" ht="12.75" customHeight="1">
      <c r="A125" s="169"/>
      <c r="B125" s="87" t="s">
        <v>131</v>
      </c>
      <c r="C125" s="97"/>
      <c r="D125" s="89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2"/>
    </row>
    <row r="126" spans="1:17" ht="12.75" customHeight="1">
      <c r="A126" s="169"/>
      <c r="B126" s="90" t="s">
        <v>71</v>
      </c>
      <c r="C126" s="97"/>
      <c r="D126" s="89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2"/>
    </row>
    <row r="127" spans="1:17" ht="12.75" customHeight="1">
      <c r="A127" s="169"/>
      <c r="B127" s="152" t="s">
        <v>145</v>
      </c>
      <c r="C127" s="97"/>
      <c r="D127" s="89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2"/>
    </row>
    <row r="128" spans="1:21" s="7" customFormat="1" ht="10.5">
      <c r="A128" s="169"/>
      <c r="B128" s="153" t="s">
        <v>62</v>
      </c>
      <c r="C128" s="97"/>
      <c r="D128" s="89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2"/>
      <c r="R128" s="145"/>
      <c r="S128" s="145"/>
      <c r="T128" s="145"/>
      <c r="U128" s="145"/>
    </row>
    <row r="129" spans="1:17" ht="10.5">
      <c r="A129" s="169"/>
      <c r="B129" s="87" t="s">
        <v>54</v>
      </c>
      <c r="C129" s="110"/>
      <c r="D129" s="9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2"/>
    </row>
    <row r="130" spans="1:17" ht="10.5">
      <c r="A130" s="169"/>
      <c r="B130" s="99" t="s">
        <v>79</v>
      </c>
      <c r="C130" s="111"/>
      <c r="D130" s="100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2"/>
    </row>
    <row r="131" spans="1:17" ht="10.5">
      <c r="A131" s="169"/>
      <c r="B131" s="108" t="s">
        <v>80</v>
      </c>
      <c r="C131" s="148">
        <v>75</v>
      </c>
      <c r="D131" s="78">
        <v>801</v>
      </c>
      <c r="E131" s="3">
        <f>SUM(E132,E133)</f>
        <v>851970.77</v>
      </c>
      <c r="F131" s="3">
        <f>SUM(F132,F133)</f>
        <v>851970.77</v>
      </c>
      <c r="G131" s="3"/>
      <c r="H131" s="3">
        <f>SUM(I131,M131)</f>
        <v>406788.51</v>
      </c>
      <c r="I131" s="3">
        <f>SUM(J131:L131)</f>
        <v>406788.51</v>
      </c>
      <c r="J131" s="3"/>
      <c r="K131" s="3"/>
      <c r="L131" s="3">
        <f>SUM(F132)</f>
        <v>406788.51</v>
      </c>
      <c r="M131" s="3"/>
      <c r="N131" s="3"/>
      <c r="O131" s="3"/>
      <c r="P131" s="3"/>
      <c r="Q131" s="5"/>
    </row>
    <row r="132" spans="1:21" s="7" customFormat="1" ht="10.5">
      <c r="A132" s="169"/>
      <c r="B132" s="154" t="s">
        <v>64</v>
      </c>
      <c r="C132" s="111"/>
      <c r="D132" s="70">
        <v>80130</v>
      </c>
      <c r="E132" s="71">
        <f>SUM(F132,G132)</f>
        <v>406788.51</v>
      </c>
      <c r="F132" s="71">
        <f>687280.51-280492</f>
        <v>406788.51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2"/>
      <c r="R132" s="145"/>
      <c r="S132" s="145"/>
      <c r="T132" s="145"/>
      <c r="U132" s="145"/>
    </row>
    <row r="133" spans="1:21" s="7" customFormat="1" ht="10.5">
      <c r="A133" s="178"/>
      <c r="B133" s="103" t="s">
        <v>89</v>
      </c>
      <c r="C133" s="104"/>
      <c r="D133" s="80">
        <v>80130</v>
      </c>
      <c r="E133" s="81">
        <f>SUM(F133,G133)</f>
        <v>445182.26</v>
      </c>
      <c r="F133" s="81">
        <f>164690.26+280492</f>
        <v>445182.26</v>
      </c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2"/>
      <c r="R133" s="145"/>
      <c r="S133" s="145"/>
      <c r="T133" s="145"/>
      <c r="U133" s="145"/>
    </row>
    <row r="134" spans="1:21" s="23" customFormat="1" ht="21">
      <c r="A134" s="76" t="s">
        <v>87</v>
      </c>
      <c r="B134" s="53" t="s">
        <v>83</v>
      </c>
      <c r="C134" s="151"/>
      <c r="D134" s="15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6"/>
      <c r="R134" s="22"/>
      <c r="S134" s="22"/>
      <c r="T134" s="22"/>
      <c r="U134" s="22"/>
    </row>
    <row r="135" spans="1:21" s="23" customFormat="1" ht="10.5">
      <c r="A135" s="48"/>
      <c r="B135" s="107" t="s">
        <v>133</v>
      </c>
      <c r="C135" s="97"/>
      <c r="D135" s="5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2"/>
      <c r="R135" s="22"/>
      <c r="S135" s="22"/>
      <c r="T135" s="22"/>
      <c r="U135" s="22"/>
    </row>
    <row r="136" spans="1:21" s="23" customFormat="1" ht="10.5">
      <c r="A136" s="48"/>
      <c r="B136" s="108" t="s">
        <v>90</v>
      </c>
      <c r="C136" s="97"/>
      <c r="D136" s="50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2"/>
      <c r="R136" s="22"/>
      <c r="S136" s="22"/>
      <c r="T136" s="22"/>
      <c r="U136" s="22"/>
    </row>
    <row r="137" spans="1:21" s="23" customFormat="1" ht="10.5">
      <c r="A137" s="48"/>
      <c r="B137" s="109" t="s">
        <v>134</v>
      </c>
      <c r="C137" s="97"/>
      <c r="D137" s="5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2"/>
      <c r="R137" s="22"/>
      <c r="S137" s="22"/>
      <c r="T137" s="22"/>
      <c r="U137" s="22"/>
    </row>
    <row r="138" spans="1:21" s="23" customFormat="1" ht="10.5">
      <c r="A138" s="48"/>
      <c r="B138" s="107" t="s">
        <v>88</v>
      </c>
      <c r="C138" s="110"/>
      <c r="D138" s="60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  <c r="R138" s="22"/>
      <c r="S138" s="22"/>
      <c r="T138" s="22"/>
      <c r="U138" s="22"/>
    </row>
    <row r="139" spans="1:21" s="23" customFormat="1" ht="10.5">
      <c r="A139" s="48"/>
      <c r="B139" s="99" t="s">
        <v>91</v>
      </c>
      <c r="C139" s="111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2"/>
      <c r="R139" s="22"/>
      <c r="S139" s="22"/>
      <c r="T139" s="22"/>
      <c r="U139" s="22"/>
    </row>
    <row r="140" spans="1:21" s="23" customFormat="1" ht="10.5">
      <c r="A140" s="48"/>
      <c r="B140" s="112" t="s">
        <v>92</v>
      </c>
      <c r="C140" s="111"/>
      <c r="D140" s="70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2"/>
      <c r="R140" s="22"/>
      <c r="S140" s="22"/>
      <c r="T140" s="22"/>
      <c r="U140" s="22"/>
    </row>
    <row r="141" spans="1:21" s="23" customFormat="1" ht="10.5">
      <c r="A141" s="48"/>
      <c r="B141" s="113" t="s">
        <v>93</v>
      </c>
      <c r="C141" s="111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2"/>
      <c r="R141" s="22"/>
      <c r="S141" s="22"/>
      <c r="T141" s="22"/>
      <c r="U141" s="22"/>
    </row>
    <row r="142" spans="1:21" s="23" customFormat="1" ht="10.5">
      <c r="A142" s="48"/>
      <c r="B142" s="113" t="s">
        <v>94</v>
      </c>
      <c r="C142" s="111"/>
      <c r="D142" s="70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2"/>
      <c r="R142" s="22"/>
      <c r="S142" s="22"/>
      <c r="T142" s="22"/>
      <c r="U142" s="22"/>
    </row>
    <row r="143" spans="1:21" s="23" customFormat="1" ht="10.5">
      <c r="A143" s="48"/>
      <c r="B143" s="113" t="s">
        <v>95</v>
      </c>
      <c r="C143" s="111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2"/>
      <c r="R143" s="22"/>
      <c r="S143" s="22"/>
      <c r="T143" s="22"/>
      <c r="U143" s="22"/>
    </row>
    <row r="144" spans="1:21" s="23" customFormat="1" ht="10.5">
      <c r="A144" s="48"/>
      <c r="B144" s="108" t="s">
        <v>22</v>
      </c>
      <c r="C144" s="148">
        <v>57</v>
      </c>
      <c r="D144" s="78">
        <v>600</v>
      </c>
      <c r="E144" s="3">
        <f>SUM(E145:E146)</f>
        <v>1052300</v>
      </c>
      <c r="F144" s="3">
        <f>SUM(F145:F146)</f>
        <v>700690</v>
      </c>
      <c r="G144" s="3">
        <f>SUM(G145:G146)</f>
        <v>351610</v>
      </c>
      <c r="H144" s="3">
        <f>I144+M144</f>
        <v>502300</v>
      </c>
      <c r="I144" s="3">
        <f>J144+K144+L144</f>
        <v>150690</v>
      </c>
      <c r="J144" s="66"/>
      <c r="K144" s="66"/>
      <c r="L144" s="3">
        <f>F146</f>
        <v>150690</v>
      </c>
      <c r="M144" s="3">
        <f>SUM(N144:Q144)</f>
        <v>351610</v>
      </c>
      <c r="N144" s="3"/>
      <c r="O144" s="3"/>
      <c r="P144" s="3"/>
      <c r="Q144" s="5">
        <f>G146</f>
        <v>351610</v>
      </c>
      <c r="R144" s="22"/>
      <c r="S144" s="22"/>
      <c r="T144" s="22"/>
      <c r="U144" s="22"/>
    </row>
    <row r="145" spans="1:21" s="23" customFormat="1" ht="10.5">
      <c r="A145" s="48"/>
      <c r="B145" s="74" t="s">
        <v>57</v>
      </c>
      <c r="C145" s="110"/>
      <c r="D145" s="60">
        <v>60015</v>
      </c>
      <c r="E145" s="61">
        <f>F145</f>
        <v>550000</v>
      </c>
      <c r="F145" s="61">
        <v>550000</v>
      </c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  <c r="R145" s="22"/>
      <c r="S145" s="22"/>
      <c r="T145" s="22"/>
      <c r="U145" s="22"/>
    </row>
    <row r="146" spans="1:21" s="23" customFormat="1" ht="11.25" thickBot="1">
      <c r="A146" s="156"/>
      <c r="B146" s="118" t="s">
        <v>64</v>
      </c>
      <c r="C146" s="119"/>
      <c r="D146" s="120">
        <v>60015</v>
      </c>
      <c r="E146" s="121">
        <v>502300</v>
      </c>
      <c r="F146" s="121">
        <f>E146*0.3</f>
        <v>150690</v>
      </c>
      <c r="G146" s="121">
        <f>E146*0.7</f>
        <v>351610</v>
      </c>
      <c r="H146" s="121"/>
      <c r="I146" s="121"/>
      <c r="J146" s="121"/>
      <c r="K146" s="121"/>
      <c r="L146" s="121"/>
      <c r="M146" s="121"/>
      <c r="N146" s="121"/>
      <c r="O146" s="121"/>
      <c r="P146" s="121"/>
      <c r="Q146" s="122"/>
      <c r="R146" s="22"/>
      <c r="S146" s="22"/>
      <c r="T146" s="22"/>
      <c r="U146" s="22"/>
    </row>
    <row r="147" spans="1:21" s="23" customFormat="1" ht="11.25" thickBot="1">
      <c r="A147" s="186" t="s">
        <v>120</v>
      </c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22"/>
      <c r="S147" s="22"/>
      <c r="T147" s="22"/>
      <c r="U147" s="22"/>
    </row>
    <row r="148" spans="1:21" s="23" customFormat="1" ht="11.25" thickBot="1">
      <c r="A148" s="40">
        <v>1</v>
      </c>
      <c r="B148" s="40">
        <v>2</v>
      </c>
      <c r="C148" s="40">
        <v>3</v>
      </c>
      <c r="D148" s="41">
        <v>4</v>
      </c>
      <c r="E148" s="40">
        <v>5</v>
      </c>
      <c r="F148" s="40">
        <v>6</v>
      </c>
      <c r="G148" s="40">
        <v>7</v>
      </c>
      <c r="H148" s="40">
        <v>8</v>
      </c>
      <c r="I148" s="40">
        <v>9</v>
      </c>
      <c r="J148" s="42" t="s">
        <v>24</v>
      </c>
      <c r="K148" s="42" t="s">
        <v>25</v>
      </c>
      <c r="L148" s="42" t="s">
        <v>26</v>
      </c>
      <c r="M148" s="42" t="s">
        <v>27</v>
      </c>
      <c r="N148" s="42" t="s">
        <v>28</v>
      </c>
      <c r="O148" s="42" t="s">
        <v>29</v>
      </c>
      <c r="P148" s="42" t="s">
        <v>30</v>
      </c>
      <c r="Q148" s="42" t="s">
        <v>31</v>
      </c>
      <c r="R148" s="22"/>
      <c r="S148" s="22"/>
      <c r="T148" s="22"/>
      <c r="U148" s="22"/>
    </row>
    <row r="149" spans="1:17" ht="20.25" customHeight="1">
      <c r="A149" s="168" t="s">
        <v>105</v>
      </c>
      <c r="B149" s="123" t="s">
        <v>127</v>
      </c>
      <c r="C149" s="157"/>
      <c r="D149" s="125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7"/>
    </row>
    <row r="150" spans="1:17" ht="19.5" customHeight="1">
      <c r="A150" s="169"/>
      <c r="B150" s="49" t="s">
        <v>101</v>
      </c>
      <c r="C150" s="97"/>
      <c r="D150" s="50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2"/>
    </row>
    <row r="151" spans="1:17" ht="12.75" customHeight="1">
      <c r="A151" s="169"/>
      <c r="B151" s="53" t="s">
        <v>103</v>
      </c>
      <c r="C151" s="97"/>
      <c r="D151" s="50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2"/>
    </row>
    <row r="152" spans="1:17" ht="31.5">
      <c r="A152" s="169"/>
      <c r="B152" s="58" t="s">
        <v>104</v>
      </c>
      <c r="C152" s="110">
        <v>23</v>
      </c>
      <c r="D152" s="146">
        <v>600</v>
      </c>
      <c r="E152" s="4">
        <f>SUM(E154:E156)</f>
        <v>5344918.92</v>
      </c>
      <c r="F152" s="4">
        <f>SUM(F154:F156)</f>
        <v>1661017.9100000001</v>
      </c>
      <c r="G152" s="4">
        <f>SUM(G154:G156)</f>
        <v>3683901.01</v>
      </c>
      <c r="H152" s="4">
        <f>SUM(I152,M152)</f>
        <v>4019992.52</v>
      </c>
      <c r="I152" s="4">
        <f>SUM(J152:L152)</f>
        <v>1216051.1600000001</v>
      </c>
      <c r="J152" s="4"/>
      <c r="K152" s="4"/>
      <c r="L152" s="4">
        <f>SUM(F156:F156)</f>
        <v>1216051.1600000001</v>
      </c>
      <c r="M152" s="4">
        <f>SUM(N152:Q152)</f>
        <v>2803941.36</v>
      </c>
      <c r="N152" s="4"/>
      <c r="O152" s="4"/>
      <c r="P152" s="4"/>
      <c r="Q152" s="6">
        <f>SUM(G156:G156)</f>
        <v>2803941.36</v>
      </c>
    </row>
    <row r="153" spans="1:17" ht="12.75" customHeight="1">
      <c r="A153" s="169"/>
      <c r="B153" s="147" t="s">
        <v>22</v>
      </c>
      <c r="C153" s="148"/>
      <c r="D153" s="65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7"/>
    </row>
    <row r="154" spans="1:17" ht="13.5" customHeight="1">
      <c r="A154" s="169"/>
      <c r="B154" s="79" t="s">
        <v>59</v>
      </c>
      <c r="C154" s="111"/>
      <c r="D154" s="149" t="s">
        <v>122</v>
      </c>
      <c r="E154" s="81">
        <f>SUM(F154:G154)</f>
        <v>181926.4</v>
      </c>
      <c r="F154" s="71">
        <v>54596.11</v>
      </c>
      <c r="G154" s="71">
        <v>127330.29</v>
      </c>
      <c r="H154" s="71"/>
      <c r="I154" s="71"/>
      <c r="J154" s="71"/>
      <c r="K154" s="71"/>
      <c r="L154" s="71"/>
      <c r="M154" s="71"/>
      <c r="N154" s="71"/>
      <c r="O154" s="71"/>
      <c r="P154" s="71"/>
      <c r="Q154" s="72"/>
    </row>
    <row r="155" spans="1:17" ht="12.75" customHeight="1">
      <c r="A155" s="169"/>
      <c r="B155" s="79" t="s">
        <v>57</v>
      </c>
      <c r="C155" s="110"/>
      <c r="D155" s="60" t="s">
        <v>122</v>
      </c>
      <c r="E155" s="81">
        <f>SUM(F155:G155)</f>
        <v>1143000</v>
      </c>
      <c r="F155" s="61">
        <v>390370.64</v>
      </c>
      <c r="G155" s="61">
        <v>752629.36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2"/>
    </row>
    <row r="156" spans="1:17" ht="12.75" customHeight="1">
      <c r="A156" s="169"/>
      <c r="B156" s="68" t="s">
        <v>64</v>
      </c>
      <c r="C156" s="104"/>
      <c r="D156" s="80" t="s">
        <v>122</v>
      </c>
      <c r="E156" s="81">
        <f>SUM(F156:G156)</f>
        <v>4019992.52</v>
      </c>
      <c r="F156" s="81">
        <f>1240058.56-24007.4</f>
        <v>1216051.1600000001</v>
      </c>
      <c r="G156" s="81">
        <f>2859933.96-55992.6</f>
        <v>2803941.36</v>
      </c>
      <c r="H156" s="81"/>
      <c r="I156" s="81"/>
      <c r="J156" s="81"/>
      <c r="K156" s="81"/>
      <c r="L156" s="81"/>
      <c r="M156" s="81"/>
      <c r="N156" s="81"/>
      <c r="O156" s="81"/>
      <c r="P156" s="81"/>
      <c r="Q156" s="82"/>
    </row>
    <row r="157" spans="1:21" s="129" customFormat="1" ht="19.5">
      <c r="A157" s="48" t="s">
        <v>106</v>
      </c>
      <c r="B157" s="49" t="s">
        <v>127</v>
      </c>
      <c r="C157" s="22"/>
      <c r="D157" s="50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 t="s">
        <v>67</v>
      </c>
      <c r="P157" s="51"/>
      <c r="Q157" s="52"/>
      <c r="R157" s="128"/>
      <c r="S157" s="128"/>
      <c r="T157" s="128"/>
      <c r="U157" s="128"/>
    </row>
    <row r="158" spans="1:21" s="129" customFormat="1" ht="21">
      <c r="A158" s="158"/>
      <c r="B158" s="49" t="s">
        <v>97</v>
      </c>
      <c r="C158" s="22"/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2"/>
      <c r="R158" s="128"/>
      <c r="S158" s="128"/>
      <c r="T158" s="128"/>
      <c r="U158" s="128"/>
    </row>
    <row r="159" spans="1:21" s="129" customFormat="1" ht="20.25">
      <c r="A159" s="158"/>
      <c r="B159" s="53" t="s">
        <v>137</v>
      </c>
      <c r="C159" s="22"/>
      <c r="D159" s="50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2"/>
      <c r="R159" s="128"/>
      <c r="S159" s="128"/>
      <c r="T159" s="128"/>
      <c r="U159" s="128"/>
    </row>
    <row r="160" spans="1:21" s="129" customFormat="1" ht="31.5">
      <c r="A160" s="159"/>
      <c r="B160" s="58" t="s">
        <v>98</v>
      </c>
      <c r="C160" s="110">
        <v>61</v>
      </c>
      <c r="D160" s="146">
        <v>900</v>
      </c>
      <c r="E160" s="4">
        <f>SUM(E162,E163,E164,)</f>
        <v>263541.53</v>
      </c>
      <c r="F160" s="4">
        <f>SUM(F162,F164,F163,)</f>
        <v>138807.32</v>
      </c>
      <c r="G160" s="4">
        <f>SUM(G162,G163,G164,)</f>
        <v>124734.21</v>
      </c>
      <c r="H160" s="4">
        <f>SUM(I160,M160)</f>
        <v>245241.53000000003</v>
      </c>
      <c r="I160" s="4">
        <f>SUM(J160:L160)</f>
        <v>129168.71</v>
      </c>
      <c r="J160" s="4"/>
      <c r="K160" s="4"/>
      <c r="L160" s="4">
        <f>SUM(F164:F164)</f>
        <v>129168.71</v>
      </c>
      <c r="M160" s="4">
        <f>SUM(N160:Q160)</f>
        <v>116072.82</v>
      </c>
      <c r="N160" s="4"/>
      <c r="O160" s="4"/>
      <c r="P160" s="4"/>
      <c r="Q160" s="6">
        <f>SUM(G164:G164)</f>
        <v>116072.82</v>
      </c>
      <c r="R160" s="128"/>
      <c r="S160" s="128"/>
      <c r="T160" s="128"/>
      <c r="U160" s="128"/>
    </row>
    <row r="161" spans="1:21" s="129" customFormat="1" ht="12.75">
      <c r="A161" s="48"/>
      <c r="B161" s="147" t="s">
        <v>22</v>
      </c>
      <c r="C161" s="111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2"/>
      <c r="R161" s="128"/>
      <c r="S161" s="128"/>
      <c r="T161" s="128"/>
      <c r="U161" s="128"/>
    </row>
    <row r="162" spans="1:21" s="129" customFormat="1" ht="12.75">
      <c r="A162" s="48"/>
      <c r="B162" s="79" t="s">
        <v>59</v>
      </c>
      <c r="C162" s="104"/>
      <c r="D162" s="137" t="s">
        <v>100</v>
      </c>
      <c r="E162" s="81">
        <f>SUM(F162,G162)</f>
        <v>8000</v>
      </c>
      <c r="F162" s="81">
        <v>4213.6</v>
      </c>
      <c r="G162" s="81">
        <v>3786.4</v>
      </c>
      <c r="H162" s="81"/>
      <c r="I162" s="81"/>
      <c r="J162" s="81"/>
      <c r="K162" s="81"/>
      <c r="L162" s="81"/>
      <c r="M162" s="81"/>
      <c r="N162" s="81"/>
      <c r="O162" s="81"/>
      <c r="P162" s="81"/>
      <c r="Q162" s="82"/>
      <c r="R162" s="128"/>
      <c r="S162" s="128"/>
      <c r="T162" s="128"/>
      <c r="U162" s="128"/>
    </row>
    <row r="163" spans="1:21" s="129" customFormat="1" ht="12.75">
      <c r="A163" s="48"/>
      <c r="B163" s="79" t="s">
        <v>57</v>
      </c>
      <c r="C163" s="104"/>
      <c r="D163" s="60" t="s">
        <v>100</v>
      </c>
      <c r="E163" s="81">
        <f>SUM(F163:G163)</f>
        <v>10300</v>
      </c>
      <c r="F163" s="81">
        <v>5425.01</v>
      </c>
      <c r="G163" s="81">
        <v>4874.99</v>
      </c>
      <c r="H163" s="61"/>
      <c r="I163" s="81"/>
      <c r="J163" s="81"/>
      <c r="K163" s="81"/>
      <c r="L163" s="81"/>
      <c r="M163" s="81"/>
      <c r="N163" s="81"/>
      <c r="O163" s="81"/>
      <c r="P163" s="81"/>
      <c r="Q163" s="82"/>
      <c r="R163" s="128"/>
      <c r="S163" s="128"/>
      <c r="T163" s="128"/>
      <c r="U163" s="128"/>
    </row>
    <row r="164" spans="1:21" s="129" customFormat="1" ht="12.75">
      <c r="A164" s="48"/>
      <c r="B164" s="74" t="s">
        <v>64</v>
      </c>
      <c r="C164" s="104"/>
      <c r="D164" s="80" t="s">
        <v>100</v>
      </c>
      <c r="E164" s="81">
        <f>SUM(F164:G164)</f>
        <v>245241.53000000003</v>
      </c>
      <c r="F164" s="81">
        <v>129168.71</v>
      </c>
      <c r="G164" s="81">
        <v>116072.82</v>
      </c>
      <c r="H164" s="81"/>
      <c r="I164" s="81"/>
      <c r="J164" s="81"/>
      <c r="K164" s="81"/>
      <c r="L164" s="81"/>
      <c r="M164" s="81"/>
      <c r="N164" s="81"/>
      <c r="O164" s="81"/>
      <c r="P164" s="81"/>
      <c r="Q164" s="82"/>
      <c r="R164" s="128"/>
      <c r="S164" s="128"/>
      <c r="T164" s="128"/>
      <c r="U164" s="128"/>
    </row>
    <row r="165" spans="1:21" s="47" customFormat="1" ht="22.5" customHeight="1">
      <c r="A165" s="173" t="s">
        <v>110</v>
      </c>
      <c r="B165" s="49" t="s">
        <v>127</v>
      </c>
      <c r="C165" s="22"/>
      <c r="D165" s="50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 t="s">
        <v>67</v>
      </c>
      <c r="P165" s="51"/>
      <c r="Q165" s="52"/>
      <c r="R165" s="46"/>
      <c r="S165" s="46"/>
      <c r="T165" s="46"/>
      <c r="U165" s="46"/>
    </row>
    <row r="166" spans="1:21" s="47" customFormat="1" ht="21">
      <c r="A166" s="174"/>
      <c r="B166" s="49" t="s">
        <v>107</v>
      </c>
      <c r="C166" s="22"/>
      <c r="D166" s="50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2"/>
      <c r="R166" s="46"/>
      <c r="S166" s="46"/>
      <c r="T166" s="46"/>
      <c r="U166" s="46"/>
    </row>
    <row r="167" spans="1:21" s="47" customFormat="1" ht="20.25" customHeight="1">
      <c r="A167" s="174"/>
      <c r="B167" s="53" t="s">
        <v>138</v>
      </c>
      <c r="C167" s="22"/>
      <c r="D167" s="50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2"/>
      <c r="R167" s="46"/>
      <c r="S167" s="46"/>
      <c r="T167" s="46"/>
      <c r="U167" s="46"/>
    </row>
    <row r="168" spans="1:21" s="47" customFormat="1" ht="51" customHeight="1">
      <c r="A168" s="174"/>
      <c r="B168" s="49" t="s">
        <v>139</v>
      </c>
      <c r="C168" s="54">
        <v>61</v>
      </c>
      <c r="D168" s="55">
        <v>854</v>
      </c>
      <c r="E168" s="56">
        <f>SUM(E169:E173)</f>
        <v>4970983.8</v>
      </c>
      <c r="F168" s="56">
        <f>SUM(F169:F173)</f>
        <v>1526795.6400000001</v>
      </c>
      <c r="G168" s="56">
        <f>SUM(G169:G173)</f>
        <v>3444188.16</v>
      </c>
      <c r="H168" s="56">
        <f>SUM(I168,M168)</f>
        <v>4880</v>
      </c>
      <c r="I168" s="56">
        <f>SUM(J168:L168)</f>
        <v>1464</v>
      </c>
      <c r="J168" s="56"/>
      <c r="K168" s="56"/>
      <c r="L168" s="56">
        <f>SUM(F171)</f>
        <v>1464</v>
      </c>
      <c r="M168" s="56">
        <f>SUM(N168:Q168)</f>
        <v>3416</v>
      </c>
      <c r="N168" s="56"/>
      <c r="O168" s="56"/>
      <c r="P168" s="56"/>
      <c r="Q168" s="57">
        <f>SUM(G171)</f>
        <v>3416</v>
      </c>
      <c r="R168" s="46"/>
      <c r="S168" s="46"/>
      <c r="T168" s="46"/>
      <c r="U168" s="46"/>
    </row>
    <row r="169" spans="1:21" s="47" customFormat="1" ht="10.5">
      <c r="A169" s="174"/>
      <c r="B169" s="58" t="s">
        <v>22</v>
      </c>
      <c r="C169" s="59"/>
      <c r="D169" s="160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  <c r="R169" s="46"/>
      <c r="S169" s="46"/>
      <c r="T169" s="46"/>
      <c r="U169" s="46"/>
    </row>
    <row r="170" spans="1:21" s="47" customFormat="1" ht="10.5">
      <c r="A170" s="174"/>
      <c r="B170" s="63" t="s">
        <v>57</v>
      </c>
      <c r="C170" s="64"/>
      <c r="D170" s="65">
        <v>85406</v>
      </c>
      <c r="E170" s="66">
        <f>SUM(F170,G170)</f>
        <v>66917</v>
      </c>
      <c r="F170" s="66">
        <v>20075.1</v>
      </c>
      <c r="G170" s="66">
        <v>46841.9</v>
      </c>
      <c r="H170" s="66"/>
      <c r="I170" s="66"/>
      <c r="J170" s="66"/>
      <c r="K170" s="66"/>
      <c r="L170" s="66"/>
      <c r="M170" s="66"/>
      <c r="N170" s="66"/>
      <c r="O170" s="66"/>
      <c r="P170" s="66"/>
      <c r="Q170" s="67"/>
      <c r="R170" s="46"/>
      <c r="S170" s="46"/>
      <c r="T170" s="46"/>
      <c r="U170" s="46"/>
    </row>
    <row r="171" spans="1:21" s="47" customFormat="1" ht="12.75" customHeight="1">
      <c r="A171" s="174"/>
      <c r="B171" s="74" t="s">
        <v>64</v>
      </c>
      <c r="C171" s="59"/>
      <c r="D171" s="60">
        <v>85406</v>
      </c>
      <c r="E171" s="61">
        <f>SUM(F171:G171)</f>
        <v>4880</v>
      </c>
      <c r="F171" s="61">
        <v>1464</v>
      </c>
      <c r="G171" s="61">
        <v>3416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2"/>
      <c r="R171" s="46"/>
      <c r="S171" s="46"/>
      <c r="T171" s="46"/>
      <c r="U171" s="46"/>
    </row>
    <row r="172" spans="1:21" s="47" customFormat="1" ht="10.5">
      <c r="A172" s="48"/>
      <c r="B172" s="68" t="s">
        <v>68</v>
      </c>
      <c r="C172" s="59"/>
      <c r="D172" s="60">
        <v>85406</v>
      </c>
      <c r="E172" s="61">
        <f>SUM(F172:G172)</f>
        <v>2584500</v>
      </c>
      <c r="F172" s="61">
        <v>775350</v>
      </c>
      <c r="G172" s="61">
        <v>1809150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2"/>
      <c r="R172" s="46"/>
      <c r="S172" s="46"/>
      <c r="T172" s="46"/>
      <c r="U172" s="46"/>
    </row>
    <row r="173" spans="1:21" s="47" customFormat="1" ht="10.5">
      <c r="A173" s="48"/>
      <c r="B173" s="79" t="s">
        <v>108</v>
      </c>
      <c r="C173" s="54"/>
      <c r="D173" s="80">
        <v>85406</v>
      </c>
      <c r="E173" s="81">
        <f>SUM(F173:G173)</f>
        <v>2314686.8</v>
      </c>
      <c r="F173" s="81">
        <v>729906.54</v>
      </c>
      <c r="G173" s="81">
        <v>1584780.26</v>
      </c>
      <c r="H173" s="81"/>
      <c r="I173" s="81"/>
      <c r="J173" s="81"/>
      <c r="K173" s="81"/>
      <c r="L173" s="81"/>
      <c r="M173" s="81"/>
      <c r="N173" s="81"/>
      <c r="O173" s="81"/>
      <c r="P173" s="81"/>
      <c r="Q173" s="82"/>
      <c r="R173" s="46"/>
      <c r="S173" s="46"/>
      <c r="T173" s="46"/>
      <c r="U173" s="46"/>
    </row>
    <row r="174" spans="1:21" s="47" customFormat="1" ht="21" customHeight="1">
      <c r="A174" s="173" t="s">
        <v>112</v>
      </c>
      <c r="B174" s="77" t="s">
        <v>127</v>
      </c>
      <c r="C174" s="22"/>
      <c r="D174" s="50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 t="s">
        <v>67</v>
      </c>
      <c r="P174" s="51"/>
      <c r="Q174" s="52"/>
      <c r="R174" s="46"/>
      <c r="S174" s="46"/>
      <c r="T174" s="46"/>
      <c r="U174" s="46"/>
    </row>
    <row r="175" spans="1:21" s="47" customFormat="1" ht="21">
      <c r="A175" s="174"/>
      <c r="B175" s="49" t="s">
        <v>107</v>
      </c>
      <c r="C175" s="22"/>
      <c r="D175" s="50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2"/>
      <c r="R175" s="46"/>
      <c r="S175" s="46"/>
      <c r="T175" s="46"/>
      <c r="U175" s="46"/>
    </row>
    <row r="176" spans="1:21" s="47" customFormat="1" ht="19.5" customHeight="1">
      <c r="A176" s="174"/>
      <c r="B176" s="53" t="s">
        <v>138</v>
      </c>
      <c r="C176" s="22"/>
      <c r="D176" s="50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2"/>
      <c r="R176" s="46"/>
      <c r="S176" s="46"/>
      <c r="T176" s="46"/>
      <c r="U176" s="46"/>
    </row>
    <row r="177" spans="1:21" s="47" customFormat="1" ht="43.5" customHeight="1">
      <c r="A177" s="174"/>
      <c r="B177" s="49" t="s">
        <v>140</v>
      </c>
      <c r="C177" s="54">
        <v>61</v>
      </c>
      <c r="D177" s="55">
        <v>700</v>
      </c>
      <c r="E177" s="56">
        <f>SUM(E178:E182)</f>
        <v>3718209.04</v>
      </c>
      <c r="F177" s="56">
        <f>SUM(F178:F182)</f>
        <v>1115462.71</v>
      </c>
      <c r="G177" s="56">
        <f>SUM(G178:G182)</f>
        <v>2602746.33</v>
      </c>
      <c r="H177" s="56">
        <f>SUM(I177,M177)</f>
        <v>327000</v>
      </c>
      <c r="I177" s="56">
        <f>SUM(J177:L177)</f>
        <v>98100</v>
      </c>
      <c r="J177" s="56"/>
      <c r="K177" s="56"/>
      <c r="L177" s="56">
        <f>F180</f>
        <v>98100</v>
      </c>
      <c r="M177" s="56">
        <f>SUM(N177:Q177)</f>
        <v>228900</v>
      </c>
      <c r="N177" s="56"/>
      <c r="O177" s="56"/>
      <c r="P177" s="56"/>
      <c r="Q177" s="57">
        <f>G180</f>
        <v>228900</v>
      </c>
      <c r="R177" s="46"/>
      <c r="S177" s="46"/>
      <c r="T177" s="46"/>
      <c r="U177" s="46"/>
    </row>
    <row r="178" spans="1:21" s="47" customFormat="1" ht="10.5">
      <c r="A178" s="174"/>
      <c r="B178" s="58" t="s">
        <v>22</v>
      </c>
      <c r="C178" s="59"/>
      <c r="D178" s="60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2"/>
      <c r="R178" s="46"/>
      <c r="S178" s="46"/>
      <c r="T178" s="46"/>
      <c r="U178" s="46"/>
    </row>
    <row r="179" spans="1:21" s="47" customFormat="1" ht="10.5">
      <c r="A179" s="174"/>
      <c r="B179" s="63" t="s">
        <v>57</v>
      </c>
      <c r="C179" s="64"/>
      <c r="D179" s="65">
        <v>70001</v>
      </c>
      <c r="E179" s="66">
        <f>SUM(F179,G179)</f>
        <v>77409</v>
      </c>
      <c r="F179" s="66">
        <v>23222.7</v>
      </c>
      <c r="G179" s="66">
        <v>54186.3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7"/>
      <c r="R179" s="46"/>
      <c r="S179" s="46"/>
      <c r="T179" s="46"/>
      <c r="U179" s="46"/>
    </row>
    <row r="180" spans="1:21" s="47" customFormat="1" ht="12.75" customHeight="1">
      <c r="A180" s="174"/>
      <c r="B180" s="68" t="s">
        <v>64</v>
      </c>
      <c r="C180" s="59"/>
      <c r="D180" s="60">
        <v>70001</v>
      </c>
      <c r="E180" s="66">
        <f>SUM(F180:G180)</f>
        <v>327000</v>
      </c>
      <c r="F180" s="66">
        <f>98700-600</f>
        <v>98100</v>
      </c>
      <c r="G180" s="66">
        <f>230300-1400</f>
        <v>228900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2"/>
      <c r="R180" s="46"/>
      <c r="S180" s="46"/>
      <c r="T180" s="46"/>
      <c r="U180" s="46"/>
    </row>
    <row r="181" spans="1:21" s="47" customFormat="1" ht="10.5">
      <c r="A181" s="48"/>
      <c r="B181" s="68" t="s">
        <v>68</v>
      </c>
      <c r="C181" s="59"/>
      <c r="D181" s="60">
        <v>70001</v>
      </c>
      <c r="E181" s="61">
        <f>SUM(F181:G181)</f>
        <v>1000000</v>
      </c>
      <c r="F181" s="61">
        <v>300000</v>
      </c>
      <c r="G181" s="61">
        <v>700000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2"/>
      <c r="R181" s="46"/>
      <c r="S181" s="46"/>
      <c r="T181" s="46"/>
      <c r="U181" s="46"/>
    </row>
    <row r="182" spans="1:21" s="47" customFormat="1" ht="11.25" thickBot="1">
      <c r="A182" s="117"/>
      <c r="B182" s="139" t="s">
        <v>108</v>
      </c>
      <c r="C182" s="161"/>
      <c r="D182" s="120">
        <v>70001</v>
      </c>
      <c r="E182" s="121">
        <f>SUM(F182:G182)</f>
        <v>2313800.04</v>
      </c>
      <c r="F182" s="121">
        <f>994930.97-300790.96</f>
        <v>694140.01</v>
      </c>
      <c r="G182" s="121">
        <v>1619660.03</v>
      </c>
      <c r="H182" s="121"/>
      <c r="I182" s="121"/>
      <c r="J182" s="121"/>
      <c r="K182" s="121"/>
      <c r="L182" s="121"/>
      <c r="M182" s="121"/>
      <c r="N182" s="121"/>
      <c r="O182" s="121"/>
      <c r="P182" s="121"/>
      <c r="Q182" s="122"/>
      <c r="R182" s="46"/>
      <c r="S182" s="46"/>
      <c r="T182" s="46"/>
      <c r="U182" s="46"/>
    </row>
    <row r="183" spans="1:21" s="23" customFormat="1" ht="11.25" thickBot="1">
      <c r="A183" s="186" t="s">
        <v>121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22"/>
      <c r="S183" s="22"/>
      <c r="T183" s="22"/>
      <c r="U183" s="22"/>
    </row>
    <row r="184" spans="1:21" s="23" customFormat="1" ht="11.25" thickBot="1">
      <c r="A184" s="40">
        <v>1</v>
      </c>
      <c r="B184" s="40">
        <v>2</v>
      </c>
      <c r="C184" s="40">
        <v>3</v>
      </c>
      <c r="D184" s="41">
        <v>4</v>
      </c>
      <c r="E184" s="40">
        <v>5</v>
      </c>
      <c r="F184" s="40">
        <v>6</v>
      </c>
      <c r="G184" s="40">
        <v>7</v>
      </c>
      <c r="H184" s="40">
        <v>8</v>
      </c>
      <c r="I184" s="40">
        <v>9</v>
      </c>
      <c r="J184" s="42" t="s">
        <v>24</v>
      </c>
      <c r="K184" s="42" t="s">
        <v>25</v>
      </c>
      <c r="L184" s="42" t="s">
        <v>26</v>
      </c>
      <c r="M184" s="42" t="s">
        <v>27</v>
      </c>
      <c r="N184" s="42" t="s">
        <v>28</v>
      </c>
      <c r="O184" s="42" t="s">
        <v>29</v>
      </c>
      <c r="P184" s="42" t="s">
        <v>30</v>
      </c>
      <c r="Q184" s="42" t="s">
        <v>31</v>
      </c>
      <c r="R184" s="22"/>
      <c r="S184" s="22"/>
      <c r="T184" s="22"/>
      <c r="U184" s="22"/>
    </row>
    <row r="185" spans="1:21" s="47" customFormat="1" ht="21" customHeight="1">
      <c r="A185" s="168" t="s">
        <v>113</v>
      </c>
      <c r="B185" s="123" t="s">
        <v>127</v>
      </c>
      <c r="C185" s="124"/>
      <c r="D185" s="1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 t="s">
        <v>67</v>
      </c>
      <c r="P185" s="126"/>
      <c r="Q185" s="127"/>
      <c r="R185" s="46"/>
      <c r="S185" s="46"/>
      <c r="T185" s="46"/>
      <c r="U185" s="46"/>
    </row>
    <row r="186" spans="1:21" s="47" customFormat="1" ht="21">
      <c r="A186" s="169"/>
      <c r="B186" s="49" t="s">
        <v>107</v>
      </c>
      <c r="C186" s="22"/>
      <c r="D186" s="50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2"/>
      <c r="R186" s="46"/>
      <c r="S186" s="46"/>
      <c r="T186" s="46"/>
      <c r="U186" s="46"/>
    </row>
    <row r="187" spans="1:21" s="47" customFormat="1" ht="19.5" customHeight="1">
      <c r="A187" s="169"/>
      <c r="B187" s="53" t="s">
        <v>138</v>
      </c>
      <c r="C187" s="22"/>
      <c r="D187" s="50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2"/>
      <c r="R187" s="46"/>
      <c r="S187" s="46"/>
      <c r="T187" s="46"/>
      <c r="U187" s="46"/>
    </row>
    <row r="188" spans="1:21" s="47" customFormat="1" ht="28.5">
      <c r="A188" s="169"/>
      <c r="B188" s="49" t="s">
        <v>146</v>
      </c>
      <c r="C188" s="54">
        <v>23</v>
      </c>
      <c r="D188" s="55">
        <v>900</v>
      </c>
      <c r="E188" s="56">
        <f>SUM(E189:E192)</f>
        <v>1001320.6699999999</v>
      </c>
      <c r="F188" s="56">
        <f>SUM(F189:F192)</f>
        <v>341816.94999999995</v>
      </c>
      <c r="G188" s="56">
        <f>SUM(G189:G192)</f>
        <v>659503.72</v>
      </c>
      <c r="H188" s="56"/>
      <c r="I188" s="56"/>
      <c r="J188" s="56"/>
      <c r="K188" s="56"/>
      <c r="L188" s="56"/>
      <c r="M188" s="56"/>
      <c r="N188" s="56"/>
      <c r="O188" s="56"/>
      <c r="P188" s="56"/>
      <c r="Q188" s="57"/>
      <c r="R188" s="46"/>
      <c r="S188" s="46"/>
      <c r="T188" s="46"/>
      <c r="U188" s="46"/>
    </row>
    <row r="189" spans="1:21" s="47" customFormat="1" ht="10.5">
      <c r="A189" s="169"/>
      <c r="B189" s="58" t="s">
        <v>22</v>
      </c>
      <c r="C189" s="59"/>
      <c r="D189" s="135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2"/>
      <c r="R189" s="46"/>
      <c r="S189" s="46"/>
      <c r="T189" s="46"/>
      <c r="U189" s="46"/>
    </row>
    <row r="190" spans="1:21" s="47" customFormat="1" ht="10.5">
      <c r="A190" s="169"/>
      <c r="B190" s="63" t="s">
        <v>57</v>
      </c>
      <c r="C190" s="64"/>
      <c r="D190" s="136" t="s">
        <v>100</v>
      </c>
      <c r="E190" s="66">
        <f>SUM(F190:G190)</f>
        <v>33062</v>
      </c>
      <c r="F190" s="66">
        <v>11075.77</v>
      </c>
      <c r="G190" s="66">
        <v>21986.23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7"/>
      <c r="R190" s="46"/>
      <c r="S190" s="46"/>
      <c r="T190" s="46"/>
      <c r="U190" s="46"/>
    </row>
    <row r="191" spans="1:21" s="47" customFormat="1" ht="10.5">
      <c r="A191" s="48"/>
      <c r="B191" s="68" t="s">
        <v>68</v>
      </c>
      <c r="C191" s="54"/>
      <c r="D191" s="137" t="s">
        <v>100</v>
      </c>
      <c r="E191" s="81">
        <f>SUM(F191:G191)</f>
        <v>456258.67</v>
      </c>
      <c r="F191" s="81">
        <f>177141.18</f>
        <v>177141.18</v>
      </c>
      <c r="G191" s="81">
        <v>279117.49</v>
      </c>
      <c r="H191" s="81"/>
      <c r="I191" s="81"/>
      <c r="J191" s="81"/>
      <c r="K191" s="81"/>
      <c r="L191" s="81"/>
      <c r="M191" s="81"/>
      <c r="N191" s="81"/>
      <c r="O191" s="81"/>
      <c r="P191" s="81"/>
      <c r="Q191" s="82"/>
      <c r="R191" s="46"/>
      <c r="S191" s="46"/>
      <c r="T191" s="46"/>
      <c r="U191" s="46"/>
    </row>
    <row r="192" spans="1:21" s="47" customFormat="1" ht="10.5">
      <c r="A192" s="48"/>
      <c r="B192" s="79" t="s">
        <v>108</v>
      </c>
      <c r="C192" s="64"/>
      <c r="D192" s="137" t="s">
        <v>100</v>
      </c>
      <c r="E192" s="81">
        <f>SUM(F192:G192)</f>
        <v>512000</v>
      </c>
      <c r="F192" s="66">
        <f>153600</f>
        <v>153600</v>
      </c>
      <c r="G192" s="66">
        <v>358400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67"/>
      <c r="R192" s="46"/>
      <c r="S192" s="46"/>
      <c r="T192" s="46"/>
      <c r="U192" s="46"/>
    </row>
    <row r="193" spans="1:21" s="129" customFormat="1" ht="13.5" thickBot="1">
      <c r="A193" s="48"/>
      <c r="B193" s="144"/>
      <c r="C193" s="97"/>
      <c r="D193" s="50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2"/>
      <c r="R193" s="128"/>
      <c r="S193" s="128"/>
      <c r="T193" s="128"/>
      <c r="U193" s="128"/>
    </row>
    <row r="194" spans="1:17" ht="11.25" thickBot="1">
      <c r="A194" s="171" t="s">
        <v>48</v>
      </c>
      <c r="B194" s="172"/>
      <c r="C194" s="171" t="s">
        <v>46</v>
      </c>
      <c r="D194" s="172"/>
      <c r="E194" s="162">
        <f>SUM(E23,E107)</f>
        <v>37031874.41</v>
      </c>
      <c r="F194" s="162">
        <f>SUM(F107,F23,)</f>
        <v>15788469.650000002</v>
      </c>
      <c r="G194" s="162">
        <f>SUM(G107,G23)</f>
        <v>21243404.759999998</v>
      </c>
      <c r="H194" s="162">
        <f>SUM(H107,H23,)</f>
        <v>9983642.45</v>
      </c>
      <c r="I194" s="162">
        <f>SUM(I107,I23,)</f>
        <v>4235475.850000001</v>
      </c>
      <c r="J194" s="162"/>
      <c r="K194" s="162"/>
      <c r="L194" s="162">
        <f>SUM(L107,L23,)</f>
        <v>4235475.850000001</v>
      </c>
      <c r="M194" s="162">
        <f>SUM(M107,M23)</f>
        <v>5748166.600000001</v>
      </c>
      <c r="N194" s="162"/>
      <c r="O194" s="162"/>
      <c r="P194" s="162"/>
      <c r="Q194" s="162">
        <f>SUM(Q107,Q23)</f>
        <v>5748166.600000001</v>
      </c>
    </row>
    <row r="195" spans="5:17" ht="10.5"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</row>
    <row r="196" spans="1:17" ht="12.75">
      <c r="A196" s="180" t="s">
        <v>52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8" spans="2:17" ht="12.75">
      <c r="B198" s="164"/>
      <c r="C198" s="7"/>
      <c r="D198" s="165"/>
      <c r="E198" s="7"/>
      <c r="F198" s="166"/>
      <c r="G198" s="7"/>
      <c r="H198" s="7"/>
      <c r="I198" s="7"/>
      <c r="J198" s="7"/>
      <c r="K198" s="7"/>
      <c r="L198" s="7"/>
      <c r="M198" s="170"/>
      <c r="N198" s="170"/>
      <c r="O198" s="170"/>
      <c r="P198" s="7"/>
      <c r="Q198" s="7"/>
    </row>
    <row r="199" spans="1:17" ht="10.5">
      <c r="A199" s="7"/>
      <c r="B199" s="167"/>
      <c r="C199" s="7"/>
      <c r="D199" s="165"/>
      <c r="E199" s="7"/>
      <c r="F199" s="7"/>
      <c r="G199" s="7"/>
      <c r="H199" s="7"/>
      <c r="I199" s="7"/>
      <c r="J199" s="7"/>
      <c r="K199" s="7"/>
      <c r="L199" s="7"/>
      <c r="M199" s="47"/>
      <c r="N199" s="47"/>
      <c r="O199" s="47"/>
      <c r="P199" s="7"/>
      <c r="Q199" s="7"/>
    </row>
    <row r="200" spans="1:17" ht="10.5">
      <c r="A200" s="7"/>
      <c r="B200" s="167"/>
      <c r="C200" s="7"/>
      <c r="D200" s="165"/>
      <c r="E200" s="7"/>
      <c r="F200" s="7"/>
      <c r="G200" s="7"/>
      <c r="H200" s="7"/>
      <c r="I200" s="7"/>
      <c r="J200" s="7"/>
      <c r="K200" s="7"/>
      <c r="L200" s="7"/>
      <c r="M200" s="170"/>
      <c r="N200" s="170"/>
      <c r="O200" s="170"/>
      <c r="P200" s="7"/>
      <c r="Q200" s="7"/>
    </row>
  </sheetData>
  <sheetProtection/>
  <mergeCells count="37">
    <mergeCell ref="A65:Q65"/>
    <mergeCell ref="A96:Q96"/>
    <mergeCell ref="A147:Q147"/>
    <mergeCell ref="A183:Q183"/>
    <mergeCell ref="A6:Q6"/>
    <mergeCell ref="A7:Q7"/>
    <mergeCell ref="I13:Q13"/>
    <mergeCell ref="F11:G11"/>
    <mergeCell ref="H11:Q11"/>
    <mergeCell ref="H12:Q12"/>
    <mergeCell ref="A8:Q8"/>
    <mergeCell ref="M14:Q14"/>
    <mergeCell ref="N15:Q15"/>
    <mergeCell ref="A196:Q196"/>
    <mergeCell ref="C107:D107"/>
    <mergeCell ref="C23:D23"/>
    <mergeCell ref="I14:L14"/>
    <mergeCell ref="A34:A41"/>
    <mergeCell ref="A24:A32"/>
    <mergeCell ref="A74:A79"/>
    <mergeCell ref="A67:A73"/>
    <mergeCell ref="J15:L15"/>
    <mergeCell ref="A42:A52"/>
    <mergeCell ref="A115:A123"/>
    <mergeCell ref="M198:O198"/>
    <mergeCell ref="A124:A133"/>
    <mergeCell ref="A108:A114"/>
    <mergeCell ref="A149:A156"/>
    <mergeCell ref="A80:A85"/>
    <mergeCell ref="A165:A171"/>
    <mergeCell ref="A88:A94"/>
    <mergeCell ref="A185:A190"/>
    <mergeCell ref="A98:A103"/>
    <mergeCell ref="M200:O200"/>
    <mergeCell ref="A194:B194"/>
    <mergeCell ref="C194:D194"/>
    <mergeCell ref="A174:A180"/>
  </mergeCells>
  <printOptions horizontalCentered="1"/>
  <pageMargins left="0.1968503937007874" right="0.1968503937007874" top="0" bottom="0" header="0.11811023622047245" footer="0.11811023622047245"/>
  <pageSetup horizontalDpi="600" verticalDpi="600" orientation="landscape" paperSize="9" scale="75" r:id="rId1"/>
  <rowBreaks count="4" manualBreakCount="4">
    <brk id="64" max="255" man="1"/>
    <brk id="95" max="255" man="1"/>
    <brk id="146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6:S23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12.75390625" style="0" bestFit="1" customWidth="1"/>
    <col min="2" max="2" width="12.25390625" style="0" bestFit="1" customWidth="1"/>
    <col min="3" max="3" width="10.75390625" style="0" bestFit="1" customWidth="1"/>
    <col min="4" max="19" width="12.25390625" style="0" bestFit="1" customWidth="1"/>
  </cols>
  <sheetData>
    <row r="16" spans="1:13" ht="12.75">
      <c r="A16">
        <f>Arkusz1!E22</f>
        <v>5</v>
      </c>
      <c r="B16">
        <f>Arkusz1!F22</f>
        <v>6</v>
      </c>
      <c r="C16">
        <f>Arkusz1!G22</f>
        <v>7</v>
      </c>
      <c r="D16">
        <f>Arkusz1!H22</f>
        <v>8</v>
      </c>
      <c r="E16">
        <f>Arkusz1!I22</f>
        <v>9</v>
      </c>
      <c r="F16" t="str">
        <f>Arkusz1!J22</f>
        <v>10</v>
      </c>
      <c r="G16" t="str">
        <f>Arkusz1!K22</f>
        <v>11</v>
      </c>
      <c r="H16" t="str">
        <f>Arkusz1!L22</f>
        <v>12</v>
      </c>
      <c r="I16" t="str">
        <f>Arkusz1!M22</f>
        <v>13</v>
      </c>
      <c r="J16" t="str">
        <f>Arkusz1!N22</f>
        <v>14</v>
      </c>
      <c r="K16" t="str">
        <f>Arkusz1!O22</f>
        <v>15</v>
      </c>
      <c r="L16" t="str">
        <f>Arkusz1!P22</f>
        <v>16</v>
      </c>
      <c r="M16" t="str">
        <f>Arkusz1!Q22</f>
        <v>17</v>
      </c>
    </row>
    <row r="17" spans="1:19" ht="12.75">
      <c r="A17" s="2">
        <f>Arkusz1!E23-'[1]Arkusz1'!$E$23</f>
        <v>460376</v>
      </c>
      <c r="B17" s="2">
        <f>Arkusz1!F23-'[1]Arkusz1'!F23</f>
        <v>128671.51000000007</v>
      </c>
      <c r="C17" s="2">
        <f>Arkusz1!G23-'[1]Arkusz1'!G23</f>
        <v>331704.49</v>
      </c>
      <c r="D17" s="2">
        <f>Arkusz1!H23-'[1]Arkusz1'!H23</f>
        <v>237527.18000000005</v>
      </c>
      <c r="E17" s="2">
        <f>Arkusz1!I23-'[1]Arkusz1'!I23</f>
        <v>48848.24000000002</v>
      </c>
      <c r="F17" s="2">
        <f>Arkusz1!J23-'[1]Arkusz1'!J23</f>
        <v>0</v>
      </c>
      <c r="G17" s="2">
        <f>Arkusz1!K23-'[1]Arkusz1'!K23</f>
        <v>0</v>
      </c>
      <c r="H17" s="2">
        <f>Arkusz1!L23-'[1]Arkusz1'!L23</f>
        <v>48848.24000000002</v>
      </c>
      <c r="I17" s="2">
        <f>Arkusz1!M23-'[1]Arkusz1'!M23</f>
        <v>188678.93999999994</v>
      </c>
      <c r="J17" s="2">
        <f>Arkusz1!N23-'[1]Arkusz1'!N23</f>
        <v>0</v>
      </c>
      <c r="K17" s="2">
        <f>Arkusz1!O23-'[1]Arkusz1'!O23</f>
        <v>0</v>
      </c>
      <c r="L17" s="2">
        <f>Arkusz1!P23-'[1]Arkusz1'!P23</f>
        <v>0</v>
      </c>
      <c r="M17" s="2">
        <f>Arkusz1!Q23-'[1]Arkusz1'!Q23</f>
        <v>188678.93999999994</v>
      </c>
      <c r="N17" s="2"/>
      <c r="O17" s="2"/>
      <c r="P17" s="2"/>
      <c r="Q17" s="2"/>
      <c r="R17" s="2"/>
      <c r="S17" s="2"/>
    </row>
    <row r="18" spans="1:13" ht="12.75">
      <c r="A18" s="2">
        <f>Arkusz1!E63</f>
        <v>6100</v>
      </c>
      <c r="B18" s="2">
        <f>Arkusz1!F63</f>
        <v>1830</v>
      </c>
      <c r="C18" s="2">
        <f>Arkusz1!G63</f>
        <v>4270</v>
      </c>
      <c r="D18" s="2">
        <f>Arkusz1!H63</f>
        <v>6100</v>
      </c>
      <c r="E18" s="2">
        <f>Arkusz1!I63</f>
        <v>1830</v>
      </c>
      <c r="F18" s="2">
        <f>Arkusz1!J63</f>
        <v>0</v>
      </c>
      <c r="G18" s="2">
        <f>Arkusz1!K63</f>
        <v>0</v>
      </c>
      <c r="H18" s="2">
        <f>Arkusz1!L63</f>
        <v>1830</v>
      </c>
      <c r="I18" s="2">
        <f>Arkusz1!M63</f>
        <v>4270</v>
      </c>
      <c r="J18" s="2">
        <f>Arkusz1!N63</f>
        <v>0</v>
      </c>
      <c r="K18" s="2">
        <f>Arkusz1!O63</f>
        <v>0</v>
      </c>
      <c r="L18" s="2">
        <f>Arkusz1!P63</f>
        <v>0</v>
      </c>
      <c r="M18" s="2">
        <f>Arkusz1!Q63</f>
        <v>4270</v>
      </c>
    </row>
    <row r="19" spans="1:13" ht="12.75">
      <c r="A19" s="2">
        <f>A18-A17</f>
        <v>-454276</v>
      </c>
      <c r="B19" s="2">
        <f aca="true" t="shared" si="0" ref="B19:M19">B18-B17</f>
        <v>-126841.51000000007</v>
      </c>
      <c r="C19" s="2">
        <f t="shared" si="0"/>
        <v>-327434.49</v>
      </c>
      <c r="D19" s="2">
        <f t="shared" si="0"/>
        <v>-231427.18000000005</v>
      </c>
      <c r="E19" s="2">
        <f t="shared" si="0"/>
        <v>-47018.24000000002</v>
      </c>
      <c r="F19" s="2">
        <f t="shared" si="0"/>
        <v>0</v>
      </c>
      <c r="G19" s="2">
        <f t="shared" si="0"/>
        <v>0</v>
      </c>
      <c r="H19" s="2">
        <f t="shared" si="0"/>
        <v>-47018.24000000002</v>
      </c>
      <c r="I19" s="2">
        <f t="shared" si="0"/>
        <v>-184408.93999999994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-184408.93999999994</v>
      </c>
    </row>
    <row r="21" spans="1:13" ht="12.75">
      <c r="A21" s="2">
        <f>Arkusz1!E107-'[1]Arkusz1'!E56</f>
        <v>16151838.359999996</v>
      </c>
      <c r="B21" s="2">
        <f>Arkusz1!F107-'[1]Arkusz1'!F56</f>
        <v>5360072.720000001</v>
      </c>
      <c r="C21" s="2">
        <f>Arkusz1!G107-'[1]Arkusz1'!G56</f>
        <v>10791765.639999997</v>
      </c>
      <c r="D21" s="2">
        <f>Arkusz1!H107-'[1]Arkusz1'!H56</f>
        <v>4583494.61</v>
      </c>
      <c r="E21" s="2">
        <f>Arkusz1!I107-'[1]Arkusz1'!I56</f>
        <v>1198994.3599999999</v>
      </c>
      <c r="F21" s="2">
        <f>Arkusz1!J107-'[1]Arkusz1'!J56</f>
        <v>0</v>
      </c>
      <c r="G21" s="2">
        <f>Arkusz1!K107-'[1]Arkusz1'!K56</f>
        <v>0</v>
      </c>
      <c r="H21" s="2">
        <f>Arkusz1!L107-'[1]Arkusz1'!L56</f>
        <v>1198994.3599999999</v>
      </c>
      <c r="I21" s="2">
        <f>Arkusz1!M107-'[1]Arkusz1'!M56</f>
        <v>3384500.2500000005</v>
      </c>
      <c r="J21" s="2">
        <f>Arkusz1!N107-'[1]Arkusz1'!N56</f>
        <v>0</v>
      </c>
      <c r="K21" s="2">
        <f>Arkusz1!O107-'[1]Arkusz1'!O56</f>
        <v>0</v>
      </c>
      <c r="L21" s="2">
        <f>Arkusz1!P107-'[1]Arkusz1'!P56</f>
        <v>0</v>
      </c>
      <c r="M21" s="2">
        <f>Arkusz1!Q107-'[1]Arkusz1'!Q56</f>
        <v>3384500.2500000005</v>
      </c>
    </row>
    <row r="22" spans="1:13" ht="12.75">
      <c r="A22" s="2">
        <f>Arkusz1!E144</f>
        <v>1052300</v>
      </c>
      <c r="B22" s="2">
        <f>Arkusz1!F144</f>
        <v>700690</v>
      </c>
      <c r="C22" s="2">
        <f>Arkusz1!G144</f>
        <v>351610</v>
      </c>
      <c r="D22" s="2">
        <f>Arkusz1!H144</f>
        <v>502300</v>
      </c>
      <c r="E22" s="2">
        <f>Arkusz1!I144</f>
        <v>150690</v>
      </c>
      <c r="F22" s="2">
        <f>Arkusz1!J144</f>
        <v>0</v>
      </c>
      <c r="G22" s="2">
        <f>Arkusz1!K144</f>
        <v>0</v>
      </c>
      <c r="H22" s="2">
        <f>Arkusz1!L144</f>
        <v>150690</v>
      </c>
      <c r="I22" s="2">
        <f>Arkusz1!M144</f>
        <v>351610</v>
      </c>
      <c r="J22" s="2">
        <f>Arkusz1!N144</f>
        <v>0</v>
      </c>
      <c r="K22" s="2">
        <f>Arkusz1!O144</f>
        <v>0</v>
      </c>
      <c r="L22" s="2">
        <f>Arkusz1!P144</f>
        <v>0</v>
      </c>
      <c r="M22" s="2">
        <f>Arkusz1!Q144</f>
        <v>351610</v>
      </c>
    </row>
    <row r="23" spans="1:13" ht="12.75">
      <c r="A23" s="2">
        <f>A21-A22</f>
        <v>15099538.359999996</v>
      </c>
      <c r="B23" s="2">
        <f aca="true" t="shared" si="1" ref="B23:M23">B21-B22</f>
        <v>4659382.720000001</v>
      </c>
      <c r="C23" s="2">
        <f t="shared" si="1"/>
        <v>10440155.639999997</v>
      </c>
      <c r="D23" s="2">
        <f t="shared" si="1"/>
        <v>4081194.6100000003</v>
      </c>
      <c r="E23" s="2">
        <f t="shared" si="1"/>
        <v>1048304.3599999999</v>
      </c>
      <c r="F23" s="2">
        <f t="shared" si="1"/>
        <v>0</v>
      </c>
      <c r="G23" s="2">
        <f t="shared" si="1"/>
        <v>0</v>
      </c>
      <c r="H23" s="2">
        <f t="shared" si="1"/>
        <v>1048304.3599999999</v>
      </c>
      <c r="I23" s="2">
        <f t="shared" si="1"/>
        <v>3032890.2500000005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3032890.2500000005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msoltys</cp:lastModifiedBy>
  <cp:lastPrinted>2010-05-26T12:01:01Z</cp:lastPrinted>
  <dcterms:created xsi:type="dcterms:W3CDTF">2003-06-25T06:22:27Z</dcterms:created>
  <dcterms:modified xsi:type="dcterms:W3CDTF">2010-06-10T12:37:03Z</dcterms:modified>
  <cp:category/>
  <cp:version/>
  <cp:contentType/>
  <cp:contentStatus/>
</cp:coreProperties>
</file>