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260" windowWidth="19185" windowHeight="886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'Arkusz1'!$A$1:$Q$113</definedName>
  </definedNames>
  <calcPr fullCalcOnLoad="1"/>
</workbook>
</file>

<file path=xl/sharedStrings.xml><?xml version="1.0" encoding="utf-8"?>
<sst xmlns="http://schemas.openxmlformats.org/spreadsheetml/2006/main" count="177" uniqueCount="109">
  <si>
    <t>Lp.</t>
  </si>
  <si>
    <t>Projekt</t>
  </si>
  <si>
    <t>Wydatki</t>
  </si>
  <si>
    <t xml:space="preserve">w okresie </t>
  </si>
  <si>
    <t>realizacji</t>
  </si>
  <si>
    <t>projektu</t>
  </si>
  <si>
    <t>(całkowita</t>
  </si>
  <si>
    <t>wartość</t>
  </si>
  <si>
    <t>Projektu)</t>
  </si>
  <si>
    <t>Środki</t>
  </si>
  <si>
    <t>z budżetu</t>
  </si>
  <si>
    <t>krajowego</t>
  </si>
  <si>
    <t>UE</t>
  </si>
  <si>
    <t>Planowane wydatki</t>
  </si>
  <si>
    <t>Środki z budżetu krajowego</t>
  </si>
  <si>
    <t>z tego:</t>
  </si>
  <si>
    <t>Środki z budżetu UE</t>
  </si>
  <si>
    <t>10</t>
  </si>
  <si>
    <t>11</t>
  </si>
  <si>
    <t>12</t>
  </si>
  <si>
    <t>13</t>
  </si>
  <si>
    <t>14</t>
  </si>
  <si>
    <t>15</t>
  </si>
  <si>
    <t>16</t>
  </si>
  <si>
    <t>17</t>
  </si>
  <si>
    <t>(6+7)</t>
  </si>
  <si>
    <t>(9+13)</t>
  </si>
  <si>
    <t>(10+11+12)</t>
  </si>
  <si>
    <t>(14+15+16+17)</t>
  </si>
  <si>
    <t xml:space="preserve">Wydatki </t>
  </si>
  <si>
    <t>razem</t>
  </si>
  <si>
    <t>Pożyczki</t>
  </si>
  <si>
    <t>i kredyty</t>
  </si>
  <si>
    <t>Obligacje</t>
  </si>
  <si>
    <t>Pozostałe</t>
  </si>
  <si>
    <t xml:space="preserve">Pożyczki </t>
  </si>
  <si>
    <t>na prefina-</t>
  </si>
  <si>
    <t>sowanie</t>
  </si>
  <si>
    <t>państwa</t>
  </si>
  <si>
    <t>x</t>
  </si>
  <si>
    <t>Wydatki bieżące razem</t>
  </si>
  <si>
    <t>Ogółem:</t>
  </si>
  <si>
    <t>z tego źródła finansowania:</t>
  </si>
  <si>
    <t>I.</t>
  </si>
  <si>
    <t>1.1.</t>
  </si>
  <si>
    <t>* środki własne, współfinansowanie z budżetu państwa oraz inne</t>
  </si>
  <si>
    <t xml:space="preserve">WYDATKI NA PROGRAMY I PROJEKTY REALIZOWANE ZE ŚRODKÓW POCHODZĄCYCH Z BUDŻETU UNII  EUROPEJSKIEJ ORAZ NIEPODLEGAJĄCYCH ZWROTOWI </t>
  </si>
  <si>
    <t xml:space="preserve">Nazwa projektu: </t>
  </si>
  <si>
    <t>II.</t>
  </si>
  <si>
    <t>Wydatki majątkowe razem</t>
  </si>
  <si>
    <t>rok 2009</t>
  </si>
  <si>
    <t>Rady Miejskiej Legnicy</t>
  </si>
  <si>
    <t>rok 2008</t>
  </si>
  <si>
    <t xml:space="preserve">                </t>
  </si>
  <si>
    <t xml:space="preserve">   </t>
  </si>
  <si>
    <t>edukacyjnych</t>
  </si>
  <si>
    <t>1.2.</t>
  </si>
  <si>
    <t>rok 2010</t>
  </si>
  <si>
    <t>600  60015</t>
  </si>
  <si>
    <t>900  90011</t>
  </si>
  <si>
    <t xml:space="preserve"> </t>
  </si>
  <si>
    <t>rok 2011</t>
  </si>
  <si>
    <t>Pozostałe *</t>
  </si>
  <si>
    <r>
      <rPr>
        <sz val="7"/>
        <rFont val="Times New Roman"/>
        <family val="1"/>
      </rPr>
      <t>Działanie</t>
    </r>
    <r>
      <rPr>
        <i/>
        <sz val="7"/>
        <rFont val="Times New Roman"/>
        <family val="1"/>
      </rPr>
      <t xml:space="preserve">: 7.2  Rozwój infrastruktury placówek </t>
    </r>
  </si>
  <si>
    <r>
      <rPr>
        <sz val="7"/>
        <rFont val="Times New Roman"/>
        <family val="1"/>
      </rPr>
      <t>Działanie</t>
    </r>
    <r>
      <rPr>
        <i/>
        <sz val="7"/>
        <rFont val="Times New Roman"/>
        <family val="1"/>
      </rPr>
      <t xml:space="preserve">: 7.2  Rozwój infrastruktury placowek </t>
    </r>
  </si>
  <si>
    <t>2.1.</t>
  </si>
  <si>
    <r>
      <t xml:space="preserve">Program: </t>
    </r>
    <r>
      <rPr>
        <i/>
        <sz val="7"/>
        <rFont val="Times New Roman"/>
        <family val="1"/>
      </rPr>
      <t>Regionalny Program Operacyjny  dla Województwa Dolnośląskiego na lata 2007-2013</t>
    </r>
  </si>
  <si>
    <r>
      <t>Działanie:</t>
    </r>
    <r>
      <rPr>
        <i/>
        <sz val="7"/>
        <rFont val="Times New Roman"/>
        <family val="1"/>
      </rPr>
      <t xml:space="preserve"> Infrastruktura drogowa</t>
    </r>
  </si>
  <si>
    <r>
      <t xml:space="preserve">Nazwa projektu: </t>
    </r>
    <r>
      <rPr>
        <i/>
        <sz val="7"/>
        <rFont val="Times New Roman"/>
        <family val="1"/>
      </rPr>
      <t xml:space="preserve">Przebudowa ul. Gniewomierskiej jako I etap budowy obwodnicy południowo-wschodniej Legnicy </t>
    </r>
  </si>
  <si>
    <r>
      <t xml:space="preserve">Działanie: </t>
    </r>
    <r>
      <rPr>
        <i/>
        <sz val="7"/>
        <rFont val="Times New Roman"/>
        <family val="1"/>
      </rPr>
      <t>Infrastruktura drogowa</t>
    </r>
  </si>
  <si>
    <r>
      <t xml:space="preserve">Priorytet: </t>
    </r>
    <r>
      <rPr>
        <i/>
        <sz val="7"/>
        <rFont val="Times New Roman"/>
        <family val="1"/>
      </rPr>
      <t>Rozwój infrastruktury transportowej na Dolnym Śląsku ("Transport")</t>
    </r>
  </si>
  <si>
    <t>edukacyjnej na Dolnym Śląsku ("Edukacja")</t>
  </si>
  <si>
    <r>
      <t xml:space="preserve">Priorytet: 7  </t>
    </r>
    <r>
      <rPr>
        <i/>
        <sz val="7"/>
        <rFont val="Times New Roman"/>
        <family val="1"/>
      </rPr>
      <t xml:space="preserve">Rozbudowa i modernizacja infrastruktury </t>
    </r>
  </si>
  <si>
    <r>
      <t xml:space="preserve">Priorytet: </t>
    </r>
    <r>
      <rPr>
        <i/>
        <sz val="7"/>
        <rFont val="Times New Roman"/>
        <family val="1"/>
      </rPr>
      <t>Rozwój infrastruktury transportowej na Dolnym Śląsku (" Transport")</t>
    </r>
  </si>
  <si>
    <t>2.2</t>
  </si>
  <si>
    <t>POCHODZĄCYCH ZE ŹRÓDEŁ ZAGRANICZNYCH, NIEPODLEGAJĄCYCH ZWROTOWI W ROKU 2010</t>
  </si>
  <si>
    <t>1.3.</t>
  </si>
  <si>
    <r>
      <t xml:space="preserve">Program: </t>
    </r>
    <r>
      <rPr>
        <i/>
        <sz val="7"/>
        <rFont val="Times New Roman"/>
        <family val="1"/>
      </rPr>
      <t>Program Operacyjny Kapitał Ludzki</t>
    </r>
  </si>
  <si>
    <t>Priorytet VII: Promocja integracji społecznej</t>
  </si>
  <si>
    <r>
      <t>Działanie:</t>
    </r>
    <r>
      <rPr>
        <i/>
        <sz val="7"/>
        <rFont val="Times New Roman"/>
        <family val="1"/>
      </rPr>
      <t xml:space="preserve"> 7.1 Rozwój i upowszechnianie aktywnej integracji</t>
    </r>
  </si>
  <si>
    <r>
      <t xml:space="preserve">Nazwa projektu: </t>
    </r>
    <r>
      <rPr>
        <i/>
        <sz val="7"/>
        <rFont val="Times New Roman"/>
        <family val="1"/>
      </rPr>
      <t>"Wykorzystaj szansę zdobądź zatrudnienie"</t>
    </r>
  </si>
  <si>
    <t>2.3.</t>
  </si>
  <si>
    <t xml:space="preserve">Śląsku" z tego:      </t>
  </si>
  <si>
    <t xml:space="preserve">" Modernizacja centrów kształcenia zawodowego na Dolnym </t>
  </si>
  <si>
    <t xml:space="preserve">"Modernizacja centrów kształcenia zawodowego na Dolnym </t>
  </si>
  <si>
    <t xml:space="preserve">Śląsku" z tego: </t>
  </si>
  <si>
    <t>600, 750</t>
  </si>
  <si>
    <t>600, 900</t>
  </si>
  <si>
    <t>Program: Regionalny Program Operacyjny dla Województwa Dolnośląskiego na lata 2007-2013</t>
  </si>
  <si>
    <t xml:space="preserve">ŚRODKÓW Z POMOCY UDZIELONEJ PRZEZ PAŃSTWA CZŁONKOWSKIE EUROPEJSKIEGO POROZUMIENIA O WOLNYM HANDLU (EFTA) ORAZ INNYCH ŚRODKÓW </t>
  </si>
  <si>
    <t>1.4.</t>
  </si>
  <si>
    <t>2.4.</t>
  </si>
  <si>
    <t>Nazwa projektu:</t>
  </si>
  <si>
    <t xml:space="preserve"> rok 2011</t>
  </si>
  <si>
    <t>i kultorowego Dolnego Śląska ("Turystyka i kultura")</t>
  </si>
  <si>
    <r>
      <t xml:space="preserve">Priorytet 6: </t>
    </r>
    <r>
      <rPr>
        <i/>
        <sz val="7"/>
        <rFont val="Times New Roman"/>
        <family val="1"/>
      </rPr>
      <t>Wykorzystanie i promocja potencjału turystycznego</t>
    </r>
  </si>
  <si>
    <t>"Budowa ścieżek rowerowych w Legnicy"</t>
  </si>
  <si>
    <t>-wzdłuż ul. Sudeckiej i  Koskowickiej w ramach projektu</t>
  </si>
  <si>
    <t>pn. "Rozwój aktywnych form turystyki w Subregionie</t>
  </si>
  <si>
    <t xml:space="preserve">Pogórza Kaczawskiego - w powiecie Jaworskim oraz </t>
  </si>
  <si>
    <t>miastach Legnica, Złotoryja, Jawor i gminie Świerzawa</t>
  </si>
  <si>
    <t xml:space="preserve"> z tego:</t>
  </si>
  <si>
    <r>
      <t xml:space="preserve">Działanie: 6.2 </t>
    </r>
    <r>
      <rPr>
        <i/>
        <sz val="7"/>
        <rFont val="Times New Roman"/>
        <family val="1"/>
      </rPr>
      <t>Turystyka aktywna</t>
    </r>
  </si>
  <si>
    <t>Kategoria interwencji funduszy stukturalnych</t>
  </si>
  <si>
    <t>Klasyfikacja (dział, rozdział)</t>
  </si>
  <si>
    <t>Załącznik nr 4</t>
  </si>
  <si>
    <t>- 2 -</t>
  </si>
  <si>
    <t>do Uchwały Nr XLIX/423/10</t>
  </si>
  <si>
    <t>z dnia 2 marca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</si>
</sst>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[$-F800]dddd\,\ mmmm\ dd\,\ yyyy"/>
  </numFmts>
  <fonts count="45">
    <font>
      <sz val="10"/>
      <name val="Arial CE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7"/>
      <name val="Arial CE"/>
      <family val="0"/>
    </font>
    <font>
      <b/>
      <sz val="9"/>
      <name val="Times New Roman CE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" fontId="3" fillId="0" borderId="28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" fontId="2" fillId="0" borderId="3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28" xfId="0" applyNumberFormat="1" applyFont="1" applyBorder="1" applyAlignment="1">
      <alignment horizontal="right"/>
    </xf>
    <xf numFmtId="49" fontId="5" fillId="0" borderId="19" xfId="55" applyNumberFormat="1" applyFont="1" applyBorder="1" applyAlignment="1">
      <alignment horizontal="left" vertical="top"/>
      <protection/>
    </xf>
    <xf numFmtId="0" fontId="5" fillId="0" borderId="19" xfId="55" applyFont="1" applyBorder="1" applyAlignment="1">
      <alignment horizontal="left" vertical="top"/>
      <protection/>
    </xf>
    <xf numFmtId="166" fontId="4" fillId="0" borderId="0" xfId="0" applyNumberFormat="1" applyFont="1" applyAlignment="1">
      <alignment horizontal="left" vertical="center"/>
    </xf>
    <xf numFmtId="0" fontId="2" fillId="0" borderId="34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4" fontId="2" fillId="33" borderId="34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" fillId="1" borderId="35" xfId="0" applyFont="1" applyFill="1" applyBorder="1" applyAlignment="1">
      <alignment horizontal="center"/>
    </xf>
    <xf numFmtId="0" fontId="2" fillId="1" borderId="36" xfId="0" applyFont="1" applyFill="1" applyBorder="1" applyAlignment="1">
      <alignment horizontal="center"/>
    </xf>
    <xf numFmtId="0" fontId="2" fillId="1" borderId="36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3" fillId="1" borderId="35" xfId="0" applyFont="1" applyFill="1" applyBorder="1" applyAlignment="1">
      <alignment horizontal="center"/>
    </xf>
    <xf numFmtId="0" fontId="3" fillId="1" borderId="36" xfId="0" applyFont="1" applyFill="1" applyBorder="1" applyAlignment="1">
      <alignment horizontal="center"/>
    </xf>
    <xf numFmtId="0" fontId="2" fillId="1" borderId="37" xfId="0" applyFont="1" applyFill="1" applyBorder="1" applyAlignment="1">
      <alignment horizontal="center"/>
    </xf>
    <xf numFmtId="0" fontId="2" fillId="1" borderId="37" xfId="0" applyFont="1" applyFill="1" applyBorder="1" applyAlignment="1">
      <alignment horizontal="center" vertical="center"/>
    </xf>
    <xf numFmtId="0" fontId="3" fillId="1" borderId="37" xfId="0" applyFont="1" applyFill="1" applyBorder="1" applyAlignment="1">
      <alignment horizontal="center"/>
    </xf>
    <xf numFmtId="0" fontId="2" fillId="1" borderId="34" xfId="0" applyFont="1" applyFill="1" applyBorder="1" applyAlignment="1">
      <alignment horizontal="center"/>
    </xf>
    <xf numFmtId="0" fontId="2" fillId="1" borderId="34" xfId="0" applyFont="1" applyFill="1" applyBorder="1" applyAlignment="1" quotePrefix="1">
      <alignment horizontal="center"/>
    </xf>
    <xf numFmtId="0" fontId="3" fillId="1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1" borderId="38" xfId="0" applyFont="1" applyFill="1" applyBorder="1" applyAlignment="1">
      <alignment horizontal="center"/>
    </xf>
    <xf numFmtId="0" fontId="2" fillId="1" borderId="39" xfId="0" applyFont="1" applyFill="1" applyBorder="1" applyAlignment="1">
      <alignment horizontal="center"/>
    </xf>
    <xf numFmtId="0" fontId="2" fillId="1" borderId="40" xfId="0" applyFont="1" applyFill="1" applyBorder="1" applyAlignment="1">
      <alignment horizontal="center"/>
    </xf>
    <xf numFmtId="0" fontId="2" fillId="1" borderId="38" xfId="0" applyFont="1" applyFill="1" applyBorder="1" applyAlignment="1">
      <alignment horizontal="center" vertical="center"/>
    </xf>
    <xf numFmtId="0" fontId="2" fillId="1" borderId="39" xfId="0" applyFont="1" applyFill="1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0" fontId="2" fillId="1" borderId="35" xfId="0" applyFont="1" applyFill="1" applyBorder="1" applyAlignment="1">
      <alignment horizontal="center" vertical="center"/>
    </xf>
    <xf numFmtId="0" fontId="0" fillId="1" borderId="36" xfId="0" applyFill="1" applyBorder="1" applyAlignment="1">
      <alignment horizontal="center"/>
    </xf>
    <xf numFmtId="0" fontId="0" fillId="1" borderId="37" xfId="0" applyFill="1" applyBorder="1" applyAlignment="1">
      <alignment horizontal="center"/>
    </xf>
    <xf numFmtId="0" fontId="2" fillId="1" borderId="35" xfId="0" applyFont="1" applyFill="1" applyBorder="1" applyAlignment="1">
      <alignment horizontal="center" vertical="center" wrapText="1"/>
    </xf>
    <xf numFmtId="0" fontId="0" fillId="1" borderId="36" xfId="0" applyFill="1" applyBorder="1" applyAlignment="1">
      <alignment horizontal="center" wrapText="1"/>
    </xf>
    <xf numFmtId="0" fontId="0" fillId="1" borderId="37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1" xfId="0" applyFont="1" applyBorder="1" applyAlignment="1" quotePrefix="1">
      <alignment horizontal="center" vertical="top"/>
    </xf>
    <xf numFmtId="0" fontId="3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3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11" xfId="52" applyFont="1" applyBorder="1" applyAlignment="1">
      <alignment horizontal="center" vertical="top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 4" xfId="53"/>
    <cellStyle name="Normalny 6" xfId="54"/>
    <cellStyle name="Normalny_WPI poprawiane2008-2010 do 17.07 oddane skabonce 29.08.08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91_961p125\rm_dokumenty\DOCUME~1\aherok\USTAWI~1\Temp\AcrD5.tmp\Zalaczni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3">
          <cell r="E23">
            <v>2307877.5999999996</v>
          </cell>
          <cell r="F23">
            <v>430970.12999999995</v>
          </cell>
          <cell r="G23">
            <v>1876907.47</v>
          </cell>
          <cell r="H23">
            <v>922890.7799999999</v>
          </cell>
          <cell r="I23">
            <v>161359.47</v>
          </cell>
          <cell r="L23">
            <v>161359.47</v>
          </cell>
          <cell r="M23">
            <v>761531.31</v>
          </cell>
          <cell r="Q23">
            <v>761531.31</v>
          </cell>
        </row>
        <row r="56">
          <cell r="E56">
            <v>18111782.45</v>
          </cell>
          <cell r="F56">
            <v>9868755.290000001</v>
          </cell>
          <cell r="G56">
            <v>8243027.159999999</v>
          </cell>
          <cell r="H56">
            <v>4239729.88</v>
          </cell>
          <cell r="I56">
            <v>2826273.7800000003</v>
          </cell>
          <cell r="L56">
            <v>2826273.7800000003</v>
          </cell>
          <cell r="M56">
            <v>1413456.1</v>
          </cell>
          <cell r="Q56">
            <v>1413456.1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SheetLayoutView="100" zoomScalePageLayoutView="0" workbookViewId="0" topLeftCell="C1">
      <selection activeCell="C23" sqref="A23:IV23"/>
    </sheetView>
  </sheetViews>
  <sheetFormatPr defaultColWidth="9.00390625" defaultRowHeight="12.75"/>
  <cols>
    <col min="1" max="1" width="2.75390625" style="5" customWidth="1"/>
    <col min="2" max="2" width="34.75390625" style="5" customWidth="1"/>
    <col min="3" max="3" width="8.625" style="5" customWidth="1"/>
    <col min="4" max="4" width="8.125" style="5" customWidth="1"/>
    <col min="5" max="5" width="10.00390625" style="5" customWidth="1"/>
    <col min="6" max="6" width="9.00390625" style="5" customWidth="1"/>
    <col min="7" max="7" width="9.875" style="5" customWidth="1"/>
    <col min="8" max="8" width="10.125" style="5" customWidth="1"/>
    <col min="9" max="9" width="8.75390625" style="5" customWidth="1"/>
    <col min="10" max="10" width="9.125" style="5" customWidth="1"/>
    <col min="11" max="11" width="8.125" style="5" customWidth="1"/>
    <col min="12" max="12" width="8.625" style="5" customWidth="1"/>
    <col min="13" max="13" width="8.375" style="5" customWidth="1"/>
    <col min="14" max="14" width="9.00390625" style="5" customWidth="1"/>
    <col min="15" max="16" width="9.125" style="5" customWidth="1"/>
    <col min="17" max="17" width="8.75390625" style="5" customWidth="1"/>
    <col min="18" max="16384" width="9.125" style="5" customWidth="1"/>
  </cols>
  <sheetData>
    <row r="1" spans="1:17" ht="12">
      <c r="A1" s="4"/>
      <c r="B1" s="4"/>
      <c r="H1" s="4"/>
      <c r="I1" s="4"/>
      <c r="O1" s="16" t="s">
        <v>105</v>
      </c>
      <c r="P1" s="4"/>
      <c r="Q1" s="4"/>
    </row>
    <row r="2" spans="1:17" ht="12">
      <c r="A2" s="4"/>
      <c r="B2" s="4"/>
      <c r="H2" s="4"/>
      <c r="I2" s="4"/>
      <c r="O2" s="16" t="s">
        <v>107</v>
      </c>
      <c r="P2" s="4"/>
      <c r="Q2" s="4"/>
    </row>
    <row r="3" spans="1:17" ht="12">
      <c r="A3" s="4"/>
      <c r="B3" s="4"/>
      <c r="H3" s="6"/>
      <c r="I3" s="4"/>
      <c r="O3" s="17" t="s">
        <v>51</v>
      </c>
      <c r="P3" s="4"/>
      <c r="Q3" s="4"/>
    </row>
    <row r="4" spans="1:17" ht="12.75" customHeight="1">
      <c r="A4" s="4"/>
      <c r="B4" s="4"/>
      <c r="E4" s="5" t="s">
        <v>53</v>
      </c>
      <c r="H4" s="4"/>
      <c r="I4" s="4"/>
      <c r="O4" s="16" t="s">
        <v>108</v>
      </c>
      <c r="P4" s="4"/>
      <c r="Q4" s="4"/>
    </row>
    <row r="5" spans="1:17" ht="5.25" customHeight="1">
      <c r="A5" s="4"/>
      <c r="B5" s="4"/>
      <c r="H5" s="4"/>
      <c r="I5" s="4"/>
      <c r="P5" s="4"/>
      <c r="Q5" s="4"/>
    </row>
    <row r="6" spans="1:17" ht="12.75">
      <c r="A6" s="122" t="s">
        <v>46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12.75">
      <c r="A7" s="122" t="s">
        <v>89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12.75">
      <c r="A8" s="122" t="s">
        <v>75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6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9" ht="6.75" customHeight="1" thickBot="1">
      <c r="A10" s="8"/>
      <c r="B10" s="8"/>
      <c r="C10" s="8"/>
      <c r="D10" s="8"/>
      <c r="E10" s="8"/>
      <c r="F10" s="8"/>
      <c r="G10" s="9"/>
      <c r="H10" s="9"/>
      <c r="I10" s="9"/>
    </row>
    <row r="11" spans="1:17" s="10" customFormat="1" ht="10.5" customHeight="1" thickBot="1">
      <c r="A11" s="129" t="s">
        <v>0</v>
      </c>
      <c r="B11" s="129" t="s">
        <v>1</v>
      </c>
      <c r="C11" s="132" t="s">
        <v>103</v>
      </c>
      <c r="D11" s="132" t="s">
        <v>104</v>
      </c>
      <c r="E11" s="110" t="s">
        <v>2</v>
      </c>
      <c r="F11" s="123" t="s">
        <v>15</v>
      </c>
      <c r="G11" s="125"/>
      <c r="H11" s="126" t="s">
        <v>13</v>
      </c>
      <c r="I11" s="127"/>
      <c r="J11" s="127"/>
      <c r="K11" s="127"/>
      <c r="L11" s="127"/>
      <c r="M11" s="127"/>
      <c r="N11" s="127"/>
      <c r="O11" s="127"/>
      <c r="P11" s="127"/>
      <c r="Q11" s="128"/>
    </row>
    <row r="12" spans="1:17" s="10" customFormat="1" ht="10.5" customHeight="1" thickBot="1">
      <c r="A12" s="130"/>
      <c r="B12" s="130"/>
      <c r="C12" s="133"/>
      <c r="D12" s="133"/>
      <c r="E12" s="111" t="s">
        <v>3</v>
      </c>
      <c r="F12" s="112"/>
      <c r="G12" s="111"/>
      <c r="H12" s="126" t="s">
        <v>57</v>
      </c>
      <c r="I12" s="127"/>
      <c r="J12" s="127"/>
      <c r="K12" s="127"/>
      <c r="L12" s="127"/>
      <c r="M12" s="127"/>
      <c r="N12" s="127"/>
      <c r="O12" s="127"/>
      <c r="P12" s="127"/>
      <c r="Q12" s="128"/>
    </row>
    <row r="13" spans="1:17" s="10" customFormat="1" ht="10.5" customHeight="1" thickBot="1">
      <c r="A13" s="130"/>
      <c r="B13" s="130"/>
      <c r="C13" s="133"/>
      <c r="D13" s="133"/>
      <c r="E13" s="111" t="s">
        <v>4</v>
      </c>
      <c r="F13" s="112" t="s">
        <v>9</v>
      </c>
      <c r="G13" s="112" t="s">
        <v>9</v>
      </c>
      <c r="H13" s="112"/>
      <c r="I13" s="123" t="s">
        <v>15</v>
      </c>
      <c r="J13" s="124"/>
      <c r="K13" s="124"/>
      <c r="L13" s="124"/>
      <c r="M13" s="124"/>
      <c r="N13" s="124"/>
      <c r="O13" s="124"/>
      <c r="P13" s="124"/>
      <c r="Q13" s="125"/>
    </row>
    <row r="14" spans="1:17" s="10" customFormat="1" ht="10.5" customHeight="1" thickBot="1">
      <c r="A14" s="130"/>
      <c r="B14" s="130"/>
      <c r="C14" s="133"/>
      <c r="D14" s="133"/>
      <c r="E14" s="111" t="s">
        <v>5</v>
      </c>
      <c r="F14" s="112" t="s">
        <v>10</v>
      </c>
      <c r="G14" s="112" t="s">
        <v>10</v>
      </c>
      <c r="H14" s="112" t="s">
        <v>2</v>
      </c>
      <c r="I14" s="123" t="s">
        <v>14</v>
      </c>
      <c r="J14" s="124"/>
      <c r="K14" s="124"/>
      <c r="L14" s="125"/>
      <c r="M14" s="123" t="s">
        <v>16</v>
      </c>
      <c r="N14" s="124"/>
      <c r="O14" s="124"/>
      <c r="P14" s="124"/>
      <c r="Q14" s="125"/>
    </row>
    <row r="15" spans="1:17" s="10" customFormat="1" ht="10.5" customHeight="1" thickBot="1">
      <c r="A15" s="130"/>
      <c r="B15" s="130"/>
      <c r="C15" s="133"/>
      <c r="D15" s="133"/>
      <c r="E15" s="111" t="s">
        <v>6</v>
      </c>
      <c r="F15" s="112" t="s">
        <v>11</v>
      </c>
      <c r="G15" s="112" t="s">
        <v>12</v>
      </c>
      <c r="H15" s="112"/>
      <c r="I15" s="113"/>
      <c r="J15" s="123" t="s">
        <v>42</v>
      </c>
      <c r="K15" s="124"/>
      <c r="L15" s="125"/>
      <c r="M15" s="113"/>
      <c r="N15" s="123" t="s">
        <v>42</v>
      </c>
      <c r="O15" s="124"/>
      <c r="P15" s="124"/>
      <c r="Q15" s="125"/>
    </row>
    <row r="16" spans="1:17" s="10" customFormat="1" ht="9" customHeight="1">
      <c r="A16" s="130"/>
      <c r="B16" s="130"/>
      <c r="C16" s="133"/>
      <c r="D16" s="133"/>
      <c r="E16" s="111" t="s">
        <v>7</v>
      </c>
      <c r="F16" s="112"/>
      <c r="G16" s="112"/>
      <c r="H16" s="112"/>
      <c r="I16" s="111"/>
      <c r="J16" s="114"/>
      <c r="K16" s="114"/>
      <c r="L16" s="114"/>
      <c r="M16" s="115"/>
      <c r="N16" s="111" t="s">
        <v>35</v>
      </c>
      <c r="O16" s="115"/>
      <c r="P16" s="115"/>
      <c r="Q16" s="115"/>
    </row>
    <row r="17" spans="1:17" s="10" customFormat="1" ht="9" customHeight="1">
      <c r="A17" s="130"/>
      <c r="B17" s="130"/>
      <c r="C17" s="133"/>
      <c r="D17" s="133"/>
      <c r="E17" s="111" t="s">
        <v>8</v>
      </c>
      <c r="F17" s="112"/>
      <c r="G17" s="111"/>
      <c r="H17" s="112"/>
      <c r="I17" s="111" t="s">
        <v>29</v>
      </c>
      <c r="J17" s="111" t="s">
        <v>31</v>
      </c>
      <c r="K17" s="111" t="s">
        <v>33</v>
      </c>
      <c r="L17" s="111" t="s">
        <v>62</v>
      </c>
      <c r="M17" s="111" t="s">
        <v>29</v>
      </c>
      <c r="N17" s="111" t="s">
        <v>36</v>
      </c>
      <c r="O17" s="111" t="s">
        <v>31</v>
      </c>
      <c r="P17" s="111" t="s">
        <v>33</v>
      </c>
      <c r="Q17" s="111" t="s">
        <v>34</v>
      </c>
    </row>
    <row r="18" spans="1:17" s="10" customFormat="1" ht="9" customHeight="1">
      <c r="A18" s="130"/>
      <c r="B18" s="130"/>
      <c r="C18" s="133"/>
      <c r="D18" s="133"/>
      <c r="E18" s="111"/>
      <c r="F18" s="112"/>
      <c r="G18" s="111" t="s">
        <v>54</v>
      </c>
      <c r="H18" s="112"/>
      <c r="I18" s="111" t="s">
        <v>30</v>
      </c>
      <c r="J18" s="111" t="s">
        <v>32</v>
      </c>
      <c r="K18" s="115"/>
      <c r="L18" s="115"/>
      <c r="M18" s="111" t="s">
        <v>30</v>
      </c>
      <c r="N18" s="111" t="s">
        <v>37</v>
      </c>
      <c r="O18" s="111" t="s">
        <v>32</v>
      </c>
      <c r="P18" s="115"/>
      <c r="Q18" s="115"/>
    </row>
    <row r="19" spans="1:17" s="10" customFormat="1" ht="9" customHeight="1">
      <c r="A19" s="130"/>
      <c r="B19" s="130"/>
      <c r="C19" s="133"/>
      <c r="D19" s="133"/>
      <c r="E19" s="111"/>
      <c r="F19" s="112"/>
      <c r="G19" s="111"/>
      <c r="H19" s="112"/>
      <c r="I19" s="111"/>
      <c r="J19" s="111"/>
      <c r="K19" s="115"/>
      <c r="L19" s="115"/>
      <c r="M19" s="111"/>
      <c r="N19" s="111" t="s">
        <v>10</v>
      </c>
      <c r="O19" s="115"/>
      <c r="P19" s="115"/>
      <c r="Q19" s="115"/>
    </row>
    <row r="20" spans="1:17" s="10" customFormat="1" ht="9" customHeight="1" thickBot="1">
      <c r="A20" s="131"/>
      <c r="B20" s="131"/>
      <c r="C20" s="134"/>
      <c r="D20" s="134"/>
      <c r="E20" s="116"/>
      <c r="F20" s="117"/>
      <c r="G20" s="116"/>
      <c r="H20" s="117"/>
      <c r="I20" s="116"/>
      <c r="J20" s="118"/>
      <c r="K20" s="118"/>
      <c r="L20" s="118"/>
      <c r="M20" s="118"/>
      <c r="N20" s="116" t="s">
        <v>38</v>
      </c>
      <c r="O20" s="118"/>
      <c r="P20" s="118"/>
      <c r="Q20" s="118"/>
    </row>
    <row r="21" spans="1:17" s="11" customFormat="1" ht="12.75" customHeight="1" thickBot="1">
      <c r="A21" s="106"/>
      <c r="B21" s="106"/>
      <c r="C21" s="106"/>
      <c r="D21" s="106"/>
      <c r="E21" s="106" t="s">
        <v>25</v>
      </c>
      <c r="F21" s="106"/>
      <c r="G21" s="106"/>
      <c r="H21" s="106" t="s">
        <v>26</v>
      </c>
      <c r="I21" s="106" t="s">
        <v>27</v>
      </c>
      <c r="J21" s="107"/>
      <c r="K21" s="107"/>
      <c r="L21" s="107"/>
      <c r="M21" s="106" t="s">
        <v>28</v>
      </c>
      <c r="N21" s="107"/>
      <c r="O21" s="107"/>
      <c r="P21" s="107"/>
      <c r="Q21" s="107"/>
    </row>
    <row r="22" spans="1:17" s="121" customFormat="1" ht="11.25" thickBot="1">
      <c r="A22" s="119">
        <v>1</v>
      </c>
      <c r="B22" s="119">
        <v>2</v>
      </c>
      <c r="C22" s="119">
        <v>3</v>
      </c>
      <c r="D22" s="119">
        <v>4</v>
      </c>
      <c r="E22" s="119">
        <v>5</v>
      </c>
      <c r="F22" s="119">
        <v>6</v>
      </c>
      <c r="G22" s="119">
        <v>7</v>
      </c>
      <c r="H22" s="119">
        <v>8</v>
      </c>
      <c r="I22" s="119">
        <v>9</v>
      </c>
      <c r="J22" s="120" t="s">
        <v>17</v>
      </c>
      <c r="K22" s="120" t="s">
        <v>18</v>
      </c>
      <c r="L22" s="120" t="s">
        <v>19</v>
      </c>
      <c r="M22" s="120" t="s">
        <v>20</v>
      </c>
      <c r="N22" s="120" t="s">
        <v>21</v>
      </c>
      <c r="O22" s="120" t="s">
        <v>22</v>
      </c>
      <c r="P22" s="120" t="s">
        <v>23</v>
      </c>
      <c r="Q22" s="120" t="s">
        <v>24</v>
      </c>
    </row>
    <row r="23" spans="1:17" s="7" customFormat="1" ht="10.5">
      <c r="A23" s="31" t="s">
        <v>43</v>
      </c>
      <c r="B23" s="32" t="s">
        <v>40</v>
      </c>
      <c r="C23" s="136" t="s">
        <v>39</v>
      </c>
      <c r="D23" s="136"/>
      <c r="E23" s="33">
        <f>SUM(E27,E38,E49,E63)</f>
        <v>2313977.5999999996</v>
      </c>
      <c r="F23" s="33">
        <f>SUM(F27,F38,F49,F63)</f>
        <v>432800.12999999995</v>
      </c>
      <c r="G23" s="33">
        <f>SUM(G27,G38,G49,G63)</f>
        <v>1881177.47</v>
      </c>
      <c r="H23" s="33">
        <f>SUM(H27,H38,H49,H63)</f>
        <v>928990.7799999999</v>
      </c>
      <c r="I23" s="33">
        <f>SUM(I27,I38,I49,I63)</f>
        <v>163189.47</v>
      </c>
      <c r="J23" s="33"/>
      <c r="K23" s="33"/>
      <c r="L23" s="33">
        <f>SUM(L27,L38,L49,L63)</f>
        <v>163189.47</v>
      </c>
      <c r="M23" s="33">
        <f>SUM(M27,M38,M49,M63)</f>
        <v>765801.31</v>
      </c>
      <c r="N23" s="33"/>
      <c r="O23" s="33"/>
      <c r="P23" s="33"/>
      <c r="Q23" s="100">
        <f>SUM(Q27,Q38,Q49,Q63)</f>
        <v>765801.31</v>
      </c>
    </row>
    <row r="24" spans="1:17" s="7" customFormat="1" ht="11.25" customHeight="1">
      <c r="A24" s="138" t="s">
        <v>44</v>
      </c>
      <c r="B24" s="21" t="s">
        <v>77</v>
      </c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60</v>
      </c>
      <c r="P24" s="1"/>
      <c r="Q24" s="2"/>
    </row>
    <row r="25" spans="1:17" s="7" customFormat="1" ht="10.5">
      <c r="A25" s="138"/>
      <c r="B25" s="21" t="s">
        <v>78</v>
      </c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s="7" customFormat="1" ht="10.5" customHeight="1">
      <c r="A26" s="138"/>
      <c r="B26" s="24" t="s">
        <v>79</v>
      </c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s="7" customFormat="1" ht="12.75" customHeight="1">
      <c r="A27" s="138"/>
      <c r="B27" s="21" t="s">
        <v>80</v>
      </c>
      <c r="C27" s="22">
        <v>71</v>
      </c>
      <c r="D27" s="19">
        <v>852</v>
      </c>
      <c r="E27" s="20">
        <f>SUM(E28:E33)</f>
        <v>2223028.1799999997</v>
      </c>
      <c r="F27" s="20">
        <f>SUM(F28:F33)</f>
        <v>381305.70999999996</v>
      </c>
      <c r="G27" s="20">
        <f>SUM(G28:G33)</f>
        <v>1841722.47</v>
      </c>
      <c r="H27" s="20">
        <f>SUM(I27,M27)</f>
        <v>863920</v>
      </c>
      <c r="I27" s="20">
        <f>SUM(J27:L27)</f>
        <v>129591.23</v>
      </c>
      <c r="J27" s="20"/>
      <c r="K27" s="20"/>
      <c r="L27" s="20">
        <v>129591.23</v>
      </c>
      <c r="M27" s="20">
        <f>SUM(N27:Q27)</f>
        <v>734328.77</v>
      </c>
      <c r="N27" s="20"/>
      <c r="O27" s="20"/>
      <c r="P27" s="20"/>
      <c r="Q27" s="40">
        <v>734328.77</v>
      </c>
    </row>
    <row r="28" spans="1:17" s="7" customFormat="1" ht="10.5">
      <c r="A28" s="138"/>
      <c r="B28" s="34" t="s">
        <v>15</v>
      </c>
      <c r="C28" s="41"/>
      <c r="D28" s="41">
        <v>85214</v>
      </c>
      <c r="E28" s="42">
        <f>SUM(F28:G28)</f>
        <v>100559.4</v>
      </c>
      <c r="F28" s="42">
        <v>100559.4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</row>
    <row r="29" spans="1:17" s="7" customFormat="1" ht="10.5">
      <c r="A29" s="138"/>
      <c r="B29" s="35" t="s">
        <v>52</v>
      </c>
      <c r="C29" s="44"/>
      <c r="D29" s="44">
        <v>85219</v>
      </c>
      <c r="E29" s="45">
        <f>SUM(F29,G29)</f>
        <v>394632.58</v>
      </c>
      <c r="F29" s="45">
        <v>21567.65</v>
      </c>
      <c r="G29" s="45">
        <v>373064.93</v>
      </c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7" customFormat="1" ht="10.5">
      <c r="A30" s="138"/>
      <c r="B30" s="36" t="s">
        <v>50</v>
      </c>
      <c r="C30" s="47"/>
      <c r="D30" s="47">
        <v>85214</v>
      </c>
      <c r="E30" s="48">
        <f>SUM(F30:G30)</f>
        <v>91236.2</v>
      </c>
      <c r="F30" s="48">
        <v>91236.2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1:17" s="7" customFormat="1" ht="10.5">
      <c r="A31" s="138"/>
      <c r="B31" s="37"/>
      <c r="C31" s="47"/>
      <c r="D31" s="47">
        <v>85218</v>
      </c>
      <c r="E31" s="48">
        <f>SUM(F31,G31)</f>
        <v>772680</v>
      </c>
      <c r="F31" s="48">
        <v>38351.23</v>
      </c>
      <c r="G31" s="48">
        <v>734328.77</v>
      </c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s="7" customFormat="1" ht="12.75" customHeight="1">
      <c r="A32" s="138"/>
      <c r="B32" s="38" t="s">
        <v>57</v>
      </c>
      <c r="C32" s="41"/>
      <c r="D32" s="41">
        <v>85214</v>
      </c>
      <c r="E32" s="42">
        <f>SUM(F32:G32)</f>
        <v>91240</v>
      </c>
      <c r="F32" s="42">
        <v>91240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</row>
    <row r="33" spans="1:17" s="7" customFormat="1" ht="12.75" customHeight="1">
      <c r="A33" s="18"/>
      <c r="B33" s="39"/>
      <c r="C33" s="44"/>
      <c r="D33" s="44">
        <v>85218</v>
      </c>
      <c r="E33" s="45">
        <f>SUM(F33:G33)</f>
        <v>772680</v>
      </c>
      <c r="F33" s="45">
        <v>38351.23</v>
      </c>
      <c r="G33" s="45">
        <v>734328.77</v>
      </c>
      <c r="H33" s="45"/>
      <c r="I33" s="45"/>
      <c r="J33" s="45"/>
      <c r="K33" s="45"/>
      <c r="L33" s="45"/>
      <c r="M33" s="45"/>
      <c r="N33" s="45"/>
      <c r="O33" s="45"/>
      <c r="P33" s="45"/>
      <c r="Q33" s="46"/>
    </row>
    <row r="34" spans="1:17" s="10" customFormat="1" ht="24" customHeight="1">
      <c r="A34" s="137" t="s">
        <v>56</v>
      </c>
      <c r="B34" s="21" t="s">
        <v>66</v>
      </c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 t="s">
        <v>60</v>
      </c>
      <c r="P34" s="1"/>
      <c r="Q34" s="2"/>
    </row>
    <row r="35" spans="1:17" s="10" customFormat="1" ht="19.5" customHeight="1">
      <c r="A35" s="138"/>
      <c r="B35" s="21" t="s">
        <v>70</v>
      </c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s="10" customFormat="1" ht="10.5">
      <c r="A36" s="138"/>
      <c r="B36" s="24" t="s">
        <v>67</v>
      </c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s="10" customFormat="1" ht="19.5">
      <c r="A37" s="138"/>
      <c r="B37" s="34" t="s">
        <v>68</v>
      </c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</row>
    <row r="38" spans="1:17" s="10" customFormat="1" ht="10.5">
      <c r="A38" s="138"/>
      <c r="B38" s="50" t="s">
        <v>15</v>
      </c>
      <c r="C38" s="44">
        <v>23</v>
      </c>
      <c r="D38" s="91" t="s">
        <v>86</v>
      </c>
      <c r="E38" s="52">
        <f>SUM(E39:E41)</f>
        <v>70370</v>
      </c>
      <c r="F38" s="52">
        <f>SUM(F39:F41)</f>
        <v>35185</v>
      </c>
      <c r="G38" s="52">
        <f>SUM(G39:G41)</f>
        <v>35185</v>
      </c>
      <c r="H38" s="52">
        <f>SUM(I38,M38)</f>
        <v>54405.08</v>
      </c>
      <c r="I38" s="52">
        <f>SUM(J38:L38)</f>
        <v>27202.54</v>
      </c>
      <c r="J38" s="52"/>
      <c r="K38" s="52"/>
      <c r="L38" s="52">
        <v>27202.54</v>
      </c>
      <c r="M38" s="52">
        <f>SUM(N38:Q38)</f>
        <v>27202.54</v>
      </c>
      <c r="N38" s="52"/>
      <c r="O38" s="52"/>
      <c r="P38" s="52"/>
      <c r="Q38" s="53">
        <v>27202.54</v>
      </c>
    </row>
    <row r="39" spans="1:17" s="10" customFormat="1" ht="10.5">
      <c r="A39" s="138"/>
      <c r="B39" s="25" t="s">
        <v>52</v>
      </c>
      <c r="C39" s="22"/>
      <c r="D39" s="22">
        <v>75095</v>
      </c>
      <c r="E39" s="23">
        <f>SUM(F39,G39)</f>
        <v>10370</v>
      </c>
      <c r="F39" s="23">
        <v>5185</v>
      </c>
      <c r="G39" s="23">
        <v>5185</v>
      </c>
      <c r="H39" s="23"/>
      <c r="I39" s="23"/>
      <c r="J39" s="23"/>
      <c r="K39" s="23"/>
      <c r="L39" s="23"/>
      <c r="M39" s="23"/>
      <c r="N39" s="23"/>
      <c r="O39" s="23"/>
      <c r="P39" s="23"/>
      <c r="Q39" s="51"/>
    </row>
    <row r="40" spans="1:17" s="10" customFormat="1" ht="10.5">
      <c r="A40" s="138"/>
      <c r="B40" s="25" t="s">
        <v>50</v>
      </c>
      <c r="C40" s="22"/>
      <c r="D40" s="22">
        <v>75095</v>
      </c>
      <c r="E40" s="23">
        <f>SUM(F40,G40)</f>
        <v>5594.92</v>
      </c>
      <c r="F40" s="23">
        <v>2797.46</v>
      </c>
      <c r="G40" s="23">
        <v>2797.46</v>
      </c>
      <c r="H40" s="23"/>
      <c r="I40" s="23"/>
      <c r="J40" s="23"/>
      <c r="K40" s="23"/>
      <c r="L40" s="23"/>
      <c r="M40" s="23"/>
      <c r="N40" s="23"/>
      <c r="O40" s="23"/>
      <c r="P40" s="23"/>
      <c r="Q40" s="51"/>
    </row>
    <row r="41" spans="1:17" s="10" customFormat="1" ht="10.5">
      <c r="A41" s="138"/>
      <c r="B41" s="38" t="s">
        <v>57</v>
      </c>
      <c r="C41" s="41"/>
      <c r="D41" s="41">
        <v>60015</v>
      </c>
      <c r="E41" s="42">
        <v>54405.08</v>
      </c>
      <c r="F41" s="42">
        <v>27202.54</v>
      </c>
      <c r="G41" s="42">
        <v>27202.54</v>
      </c>
      <c r="H41" s="42"/>
      <c r="I41" s="42"/>
      <c r="J41" s="42"/>
      <c r="K41" s="42"/>
      <c r="L41" s="42"/>
      <c r="M41" s="42"/>
      <c r="N41" s="42"/>
      <c r="O41" s="42"/>
      <c r="P41" s="42"/>
      <c r="Q41" s="43"/>
    </row>
    <row r="42" spans="1:17" s="10" customFormat="1" ht="20.25" customHeight="1">
      <c r="A42" s="138" t="s">
        <v>76</v>
      </c>
      <c r="B42" s="24" t="s">
        <v>88</v>
      </c>
      <c r="C42" s="54"/>
      <c r="D42" s="55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56"/>
    </row>
    <row r="43" spans="1:17" s="10" customFormat="1" ht="10.5">
      <c r="A43" s="138"/>
      <c r="B43" s="62" t="s">
        <v>72</v>
      </c>
      <c r="C43" s="57"/>
      <c r="D43" s="5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 s="10" customFormat="1" ht="10.5">
      <c r="A44" s="138"/>
      <c r="B44" s="63" t="s">
        <v>71</v>
      </c>
      <c r="C44" s="57"/>
      <c r="D44" s="5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 s="10" customFormat="1" ht="10.5">
      <c r="A45" s="138"/>
      <c r="B45" s="64" t="s">
        <v>63</v>
      </c>
      <c r="C45" s="57"/>
      <c r="D45" s="5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10" customFormat="1" ht="10.5">
      <c r="A46" s="138"/>
      <c r="B46" s="65" t="s">
        <v>55</v>
      </c>
      <c r="C46" s="59"/>
      <c r="D46" s="6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1"/>
    </row>
    <row r="47" spans="1:17" s="10" customFormat="1" ht="10.5">
      <c r="A47" s="138"/>
      <c r="B47" s="62" t="s">
        <v>47</v>
      </c>
      <c r="C47" s="69"/>
      <c r="D47" s="6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"/>
    </row>
    <row r="48" spans="1:17" s="10" customFormat="1" ht="10.5">
      <c r="A48" s="138"/>
      <c r="B48" s="66" t="s">
        <v>83</v>
      </c>
      <c r="C48" s="69"/>
      <c r="D48" s="71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2"/>
    </row>
    <row r="49" spans="1:17" s="10" customFormat="1" ht="10.5">
      <c r="A49" s="138"/>
      <c r="B49" s="67" t="s">
        <v>82</v>
      </c>
      <c r="C49" s="69">
        <v>75</v>
      </c>
      <c r="D49" s="44">
        <v>801</v>
      </c>
      <c r="E49" s="52">
        <f>SUM(E50,E51,E52)</f>
        <v>14479.42</v>
      </c>
      <c r="F49" s="52">
        <f>SUM(F50,F51,F52)</f>
        <v>14479.42</v>
      </c>
      <c r="G49" s="52"/>
      <c r="H49" s="52">
        <f>SUM(I49,M49)</f>
        <v>4565.7</v>
      </c>
      <c r="I49" s="52">
        <f>SUM(J49:L49)</f>
        <v>4565.7</v>
      </c>
      <c r="J49" s="52"/>
      <c r="K49" s="52"/>
      <c r="L49" s="52">
        <v>4565.7</v>
      </c>
      <c r="M49" s="52"/>
      <c r="N49" s="52"/>
      <c r="O49" s="52"/>
      <c r="P49" s="52"/>
      <c r="Q49" s="70"/>
    </row>
    <row r="50" spans="1:17" s="10" customFormat="1" ht="10.5">
      <c r="A50" s="138"/>
      <c r="B50" s="26" t="s">
        <v>50</v>
      </c>
      <c r="C50" s="27"/>
      <c r="D50" s="22">
        <v>80130</v>
      </c>
      <c r="E50" s="23">
        <f>SUM(F50,G50)</f>
        <v>6283.46</v>
      </c>
      <c r="F50" s="23">
        <v>6283.46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51"/>
    </row>
    <row r="51" spans="1:17" s="10" customFormat="1" ht="10.5">
      <c r="A51" s="138"/>
      <c r="B51" s="26" t="s">
        <v>57</v>
      </c>
      <c r="C51" s="27"/>
      <c r="D51" s="22">
        <v>80130</v>
      </c>
      <c r="E51" s="23">
        <v>4565.7</v>
      </c>
      <c r="F51" s="23">
        <f>4565.7</f>
        <v>4565.7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51"/>
    </row>
    <row r="52" spans="1:17" s="10" customFormat="1" ht="10.5">
      <c r="A52" s="145"/>
      <c r="B52" s="26" t="s">
        <v>61</v>
      </c>
      <c r="C52" s="27"/>
      <c r="D52" s="22">
        <v>80130</v>
      </c>
      <c r="E52" s="23">
        <f>SUM(F52,G52)</f>
        <v>3630.26</v>
      </c>
      <c r="F52" s="23">
        <f>3630.26</f>
        <v>3630.26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51"/>
    </row>
    <row r="53" spans="1:17" s="10" customFormat="1" ht="21">
      <c r="A53" s="18" t="s">
        <v>90</v>
      </c>
      <c r="B53" s="95" t="s">
        <v>88</v>
      </c>
      <c r="C53" s="69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10" customFormat="1" ht="10.5">
      <c r="A54" s="18"/>
      <c r="B54" s="98" t="s">
        <v>95</v>
      </c>
      <c r="C54" s="69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10" customFormat="1" ht="10.5">
      <c r="A55" s="18"/>
      <c r="B55" s="90" t="s">
        <v>94</v>
      </c>
      <c r="C55" s="69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10" customFormat="1" ht="11.25" customHeight="1">
      <c r="A56" s="18"/>
      <c r="B56" s="97" t="s">
        <v>102</v>
      </c>
      <c r="C56" s="69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10" customFormat="1" ht="10.5">
      <c r="A57" s="18"/>
      <c r="B57" s="98" t="s">
        <v>92</v>
      </c>
      <c r="C57" s="77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56"/>
    </row>
    <row r="58" spans="1:17" s="10" customFormat="1" ht="10.5">
      <c r="A58" s="18"/>
      <c r="B58" s="66" t="s">
        <v>96</v>
      </c>
      <c r="C58" s="81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2"/>
    </row>
    <row r="59" spans="1:17" s="10" customFormat="1" ht="10.5">
      <c r="A59" s="18"/>
      <c r="B59" s="103" t="s">
        <v>97</v>
      </c>
      <c r="C59" s="81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2"/>
    </row>
    <row r="60" spans="1:17" s="10" customFormat="1" ht="10.5">
      <c r="A60" s="18"/>
      <c r="B60" s="104" t="s">
        <v>98</v>
      </c>
      <c r="C60" s="81"/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2"/>
    </row>
    <row r="61" spans="1:17" s="10" customFormat="1" ht="10.5">
      <c r="A61" s="18"/>
      <c r="B61" s="104" t="s">
        <v>99</v>
      </c>
      <c r="C61" s="81"/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2"/>
    </row>
    <row r="62" spans="1:17" s="10" customFormat="1" ht="10.5">
      <c r="A62" s="18"/>
      <c r="B62" s="104" t="s">
        <v>100</v>
      </c>
      <c r="C62" s="81"/>
      <c r="D62" s="47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2"/>
    </row>
    <row r="63" spans="1:17" s="10" customFormat="1" ht="12" customHeight="1">
      <c r="A63" s="18"/>
      <c r="B63" s="66" t="s">
        <v>101</v>
      </c>
      <c r="C63" s="80">
        <v>57</v>
      </c>
      <c r="D63" s="44">
        <v>600</v>
      </c>
      <c r="E63" s="52">
        <f>E64</f>
        <v>6100</v>
      </c>
      <c r="F63" s="52">
        <f>F64</f>
        <v>1830</v>
      </c>
      <c r="G63" s="52">
        <f>G64</f>
        <v>4270</v>
      </c>
      <c r="H63" s="52">
        <f>I63+M63</f>
        <v>6100</v>
      </c>
      <c r="I63" s="52">
        <f>SUM(J63:L63)</f>
        <v>1830</v>
      </c>
      <c r="J63" s="45"/>
      <c r="K63" s="45"/>
      <c r="L63" s="52">
        <f>F64</f>
        <v>1830</v>
      </c>
      <c r="M63" s="52">
        <f>SUM(N63:Q63)</f>
        <v>4270</v>
      </c>
      <c r="N63" s="45"/>
      <c r="O63" s="45"/>
      <c r="P63" s="45"/>
      <c r="Q63" s="70">
        <f>G64</f>
        <v>4270</v>
      </c>
    </row>
    <row r="64" spans="1:17" s="10" customFormat="1" ht="11.25" thickBot="1">
      <c r="A64" s="93"/>
      <c r="B64" s="68" t="s">
        <v>57</v>
      </c>
      <c r="C64" s="88"/>
      <c r="D64" s="72">
        <v>60015</v>
      </c>
      <c r="E64" s="73">
        <v>6100</v>
      </c>
      <c r="F64" s="73">
        <f>E64*0.3</f>
        <v>1830</v>
      </c>
      <c r="G64" s="73">
        <f>E64*0.7</f>
        <v>4270</v>
      </c>
      <c r="H64" s="73"/>
      <c r="I64" s="73"/>
      <c r="J64" s="73"/>
      <c r="K64" s="73"/>
      <c r="L64" s="73"/>
      <c r="M64" s="73"/>
      <c r="N64" s="73"/>
      <c r="O64" s="73"/>
      <c r="P64" s="73"/>
      <c r="Q64" s="74"/>
    </row>
    <row r="65" spans="1:17" s="10" customFormat="1" ht="10.5">
      <c r="A65" s="96"/>
      <c r="B65" s="12"/>
      <c r="C65" s="69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10" customFormat="1" ht="11.25" thickBot="1">
      <c r="A66" s="139" t="s">
        <v>106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</row>
    <row r="67" spans="1:17" s="121" customFormat="1" ht="11.25" thickBot="1">
      <c r="A67" s="119">
        <v>1</v>
      </c>
      <c r="B67" s="119">
        <v>2</v>
      </c>
      <c r="C67" s="119">
        <v>3</v>
      </c>
      <c r="D67" s="119">
        <v>4</v>
      </c>
      <c r="E67" s="119">
        <v>5</v>
      </c>
      <c r="F67" s="119">
        <v>6</v>
      </c>
      <c r="G67" s="119">
        <v>7</v>
      </c>
      <c r="H67" s="119">
        <v>8</v>
      </c>
      <c r="I67" s="119">
        <v>9</v>
      </c>
      <c r="J67" s="120" t="s">
        <v>17</v>
      </c>
      <c r="K67" s="120" t="s">
        <v>18</v>
      </c>
      <c r="L67" s="120" t="s">
        <v>19</v>
      </c>
      <c r="M67" s="120" t="s">
        <v>20</v>
      </c>
      <c r="N67" s="120" t="s">
        <v>21</v>
      </c>
      <c r="O67" s="120" t="s">
        <v>22</v>
      </c>
      <c r="P67" s="120" t="s">
        <v>23</v>
      </c>
      <c r="Q67" s="120" t="s">
        <v>24</v>
      </c>
    </row>
    <row r="68" spans="1:17" s="10" customFormat="1" ht="10.5">
      <c r="A68" s="31" t="s">
        <v>48</v>
      </c>
      <c r="B68" s="75" t="s">
        <v>49</v>
      </c>
      <c r="C68" s="136" t="s">
        <v>39</v>
      </c>
      <c r="D68" s="136"/>
      <c r="E68" s="33">
        <f>SUM(E72,E80,E93,E106)</f>
        <v>19164082.45</v>
      </c>
      <c r="F68" s="33">
        <f>SUM(F72,F80,F93,F106)</f>
        <v>10569445.290000001</v>
      </c>
      <c r="G68" s="33">
        <f>SUM(G72,G80,G93,G106)</f>
        <v>8594637.16</v>
      </c>
      <c r="H68" s="33">
        <f>SUM(H72,H80,H93,H106)</f>
        <v>4742029.88</v>
      </c>
      <c r="I68" s="33">
        <f>SUM(I72,I80,I93,I106)</f>
        <v>2976963.7800000003</v>
      </c>
      <c r="J68" s="33"/>
      <c r="K68" s="33"/>
      <c r="L68" s="33">
        <f>SUM(L72,L80,L93,L106)</f>
        <v>2976963.7800000003</v>
      </c>
      <c r="M68" s="33">
        <f>SUM(M72,M80,M93,M106)</f>
        <v>1765066.1</v>
      </c>
      <c r="N68" s="33"/>
      <c r="O68" s="33"/>
      <c r="P68" s="33"/>
      <c r="Q68" s="100">
        <f>SUM(Q72,Q80,Q93,Q106)</f>
        <v>1765066.1</v>
      </c>
    </row>
    <row r="69" spans="1:17" s="10" customFormat="1" ht="10.5">
      <c r="A69" s="147" t="s">
        <v>65</v>
      </c>
      <c r="B69" s="21" t="s">
        <v>77</v>
      </c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 t="s">
        <v>60</v>
      </c>
      <c r="P69" s="1"/>
      <c r="Q69" s="2"/>
    </row>
    <row r="70" spans="1:17" s="4" customFormat="1" ht="13.5" customHeight="1">
      <c r="A70" s="147"/>
      <c r="B70" s="21" t="s">
        <v>78</v>
      </c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</row>
    <row r="71" spans="1:17" ht="10.5" customHeight="1">
      <c r="A71" s="147"/>
      <c r="B71" s="24" t="s">
        <v>79</v>
      </c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</row>
    <row r="72" spans="1:17" ht="12.75" customHeight="1">
      <c r="A72" s="147"/>
      <c r="B72" s="34" t="s">
        <v>80</v>
      </c>
      <c r="C72" s="41">
        <v>71</v>
      </c>
      <c r="D72" s="89">
        <v>852</v>
      </c>
      <c r="E72" s="78">
        <f>SUM(E74:E76)</f>
        <v>14538.4</v>
      </c>
      <c r="F72" s="78">
        <f>SUM(F74:F76)</f>
        <v>2180.76</v>
      </c>
      <c r="G72" s="78">
        <f>SUM(G74:G76)</f>
        <v>12357.64</v>
      </c>
      <c r="H72" s="78">
        <f>SUM(I72,M72)</f>
        <v>5000</v>
      </c>
      <c r="I72" s="78">
        <f>SUM(J72:L72)</f>
        <v>750</v>
      </c>
      <c r="J72" s="78"/>
      <c r="K72" s="78"/>
      <c r="L72" s="78">
        <v>750</v>
      </c>
      <c r="M72" s="78">
        <f>SUM(N72:Q72)</f>
        <v>4250</v>
      </c>
      <c r="N72" s="78"/>
      <c r="O72" s="78"/>
      <c r="P72" s="78"/>
      <c r="Q72" s="79">
        <v>4250</v>
      </c>
    </row>
    <row r="73" spans="1:17" ht="12.75" customHeight="1">
      <c r="A73" s="147"/>
      <c r="B73" s="50" t="s">
        <v>15</v>
      </c>
      <c r="C73" s="44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</row>
    <row r="74" spans="1:17" ht="12.75" customHeight="1">
      <c r="A74" s="147"/>
      <c r="B74" s="35" t="s">
        <v>52</v>
      </c>
      <c r="C74" s="47"/>
      <c r="D74" s="47">
        <v>85219</v>
      </c>
      <c r="E74" s="48">
        <f>SUM(F74:G74)</f>
        <v>4538.4</v>
      </c>
      <c r="F74" s="48">
        <v>680.76</v>
      </c>
      <c r="G74" s="48">
        <v>3857.64</v>
      </c>
      <c r="H74" s="48"/>
      <c r="I74" s="48"/>
      <c r="J74" s="48"/>
      <c r="K74" s="48"/>
      <c r="L74" s="48"/>
      <c r="M74" s="48"/>
      <c r="N74" s="48"/>
      <c r="O74" s="48"/>
      <c r="P74" s="48"/>
      <c r="Q74" s="49"/>
    </row>
    <row r="75" spans="1:17" ht="12.75" customHeight="1">
      <c r="A75" s="147"/>
      <c r="B75" s="25" t="s">
        <v>50</v>
      </c>
      <c r="C75" s="22"/>
      <c r="D75" s="22">
        <v>85218</v>
      </c>
      <c r="E75" s="23">
        <f>SUM(F75,G75)</f>
        <v>5000</v>
      </c>
      <c r="F75" s="23">
        <v>750</v>
      </c>
      <c r="G75" s="23">
        <v>4250</v>
      </c>
      <c r="H75" s="23"/>
      <c r="I75" s="23"/>
      <c r="J75" s="23"/>
      <c r="K75" s="23"/>
      <c r="L75" s="23"/>
      <c r="M75" s="23"/>
      <c r="N75" s="23"/>
      <c r="O75" s="23"/>
      <c r="P75" s="23"/>
      <c r="Q75" s="51"/>
    </row>
    <row r="76" spans="1:17" ht="12.75" customHeight="1">
      <c r="A76" s="147"/>
      <c r="B76" s="26" t="s">
        <v>57</v>
      </c>
      <c r="C76" s="44"/>
      <c r="D76" s="44">
        <v>85218</v>
      </c>
      <c r="E76" s="45">
        <f>SUM(F76:G76)</f>
        <v>5000</v>
      </c>
      <c r="F76" s="45">
        <v>750</v>
      </c>
      <c r="G76" s="45">
        <v>4250</v>
      </c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20.25" customHeight="1">
      <c r="A77" s="137" t="s">
        <v>74</v>
      </c>
      <c r="B77" s="21" t="s">
        <v>66</v>
      </c>
      <c r="C77" s="69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</row>
    <row r="78" spans="1:17" ht="19.5" customHeight="1">
      <c r="A78" s="138"/>
      <c r="B78" s="21" t="s">
        <v>73</v>
      </c>
      <c r="C78" s="69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</row>
    <row r="79" spans="1:17" ht="12.75" customHeight="1">
      <c r="A79" s="138"/>
      <c r="B79" s="24" t="s">
        <v>69</v>
      </c>
      <c r="C79" s="69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</row>
    <row r="80" spans="1:17" ht="22.5" customHeight="1">
      <c r="A80" s="138"/>
      <c r="B80" s="34" t="s">
        <v>68</v>
      </c>
      <c r="C80" s="77">
        <v>23</v>
      </c>
      <c r="D80" s="89" t="s">
        <v>87</v>
      </c>
      <c r="E80" s="78">
        <f>SUM(E82:E85)</f>
        <v>17245273.28</v>
      </c>
      <c r="F80" s="78">
        <f>SUM(F82:F85)</f>
        <v>9014603.760000002</v>
      </c>
      <c r="G80" s="78">
        <f>SUM(G82:G85)</f>
        <v>8230669.52</v>
      </c>
      <c r="H80" s="78">
        <f>SUM(I80,M80)</f>
        <v>3547449.37</v>
      </c>
      <c r="I80" s="78">
        <f>SUM(J80:L80)</f>
        <v>2138243.27</v>
      </c>
      <c r="J80" s="78"/>
      <c r="K80" s="78"/>
      <c r="L80" s="78">
        <v>2138243.27</v>
      </c>
      <c r="M80" s="78">
        <f>SUM(N80:Q80)</f>
        <v>1409206.1</v>
      </c>
      <c r="N80" s="78"/>
      <c r="O80" s="78"/>
      <c r="P80" s="78"/>
      <c r="Q80" s="79">
        <v>1409206.1</v>
      </c>
    </row>
    <row r="81" spans="1:17" ht="12.75" customHeight="1">
      <c r="A81" s="138"/>
      <c r="B81" s="76" t="s">
        <v>15</v>
      </c>
      <c r="C81" s="80"/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/>
    </row>
    <row r="82" spans="1:17" ht="13.5" customHeight="1">
      <c r="A82" s="138"/>
      <c r="B82" s="25" t="s">
        <v>52</v>
      </c>
      <c r="C82" s="81"/>
      <c r="D82" s="82" t="s">
        <v>58</v>
      </c>
      <c r="E82" s="48">
        <f>SUM(F82,G82)</f>
        <v>3102437.45</v>
      </c>
      <c r="F82" s="48">
        <v>1552141.03</v>
      </c>
      <c r="G82" s="48">
        <v>1550296.42</v>
      </c>
      <c r="H82" s="48"/>
      <c r="I82" s="48"/>
      <c r="J82" s="48"/>
      <c r="K82" s="48"/>
      <c r="L82" s="48"/>
      <c r="M82" s="48"/>
      <c r="N82" s="48"/>
      <c r="O82" s="48"/>
      <c r="P82" s="48"/>
      <c r="Q82" s="49"/>
    </row>
    <row r="83" spans="1:17" ht="12.75" customHeight="1">
      <c r="A83" s="138"/>
      <c r="B83" s="36" t="s">
        <v>50</v>
      </c>
      <c r="C83" s="77"/>
      <c r="D83" s="41" t="s">
        <v>58</v>
      </c>
      <c r="E83" s="42">
        <f>SUM(F83,G83)</f>
        <v>10295386.46</v>
      </c>
      <c r="F83" s="42">
        <f>4997693.23+26526.23</f>
        <v>5024219.460000001</v>
      </c>
      <c r="G83" s="42">
        <f>5297693.23-26526.23</f>
        <v>5271167</v>
      </c>
      <c r="H83" s="42"/>
      <c r="I83" s="42"/>
      <c r="J83" s="42"/>
      <c r="K83" s="42"/>
      <c r="L83" s="42"/>
      <c r="M83" s="42"/>
      <c r="N83" s="42"/>
      <c r="O83" s="42"/>
      <c r="P83" s="42"/>
      <c r="Q83" s="43"/>
    </row>
    <row r="84" spans="1:17" ht="12" customHeight="1">
      <c r="A84" s="138"/>
      <c r="B84" s="35"/>
      <c r="C84" s="80"/>
      <c r="D84" s="83" t="s">
        <v>59</v>
      </c>
      <c r="E84" s="45">
        <f>SUM(F84,G84)</f>
        <v>300000</v>
      </c>
      <c r="F84" s="45">
        <v>300000</v>
      </c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</row>
    <row r="85" spans="1:17" ht="12.75" customHeight="1">
      <c r="A85" s="145"/>
      <c r="B85" s="39" t="s">
        <v>57</v>
      </c>
      <c r="C85" s="27"/>
      <c r="D85" s="28" t="s">
        <v>58</v>
      </c>
      <c r="E85" s="23">
        <f>SUM(F85,G85)</f>
        <v>3547449.37</v>
      </c>
      <c r="F85" s="23">
        <f>2111669.5+26526.23+47.54</f>
        <v>2138243.27</v>
      </c>
      <c r="G85" s="23">
        <f>1382679.87+26526.23</f>
        <v>1409206.1</v>
      </c>
      <c r="H85" s="23"/>
      <c r="I85" s="23"/>
      <c r="J85" s="23"/>
      <c r="K85" s="23"/>
      <c r="L85" s="23"/>
      <c r="M85" s="23"/>
      <c r="N85" s="23"/>
      <c r="O85" s="23"/>
      <c r="P85" s="23"/>
      <c r="Q85" s="51"/>
    </row>
    <row r="86" spans="1:17" ht="21.75" customHeight="1">
      <c r="A86" s="137" t="s">
        <v>81</v>
      </c>
      <c r="B86" s="92" t="s">
        <v>88</v>
      </c>
      <c r="C86" s="84"/>
      <c r="D86" s="55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56"/>
    </row>
    <row r="87" spans="1:17" ht="12.75" customHeight="1">
      <c r="A87" s="138"/>
      <c r="B87" s="62" t="s">
        <v>72</v>
      </c>
      <c r="C87" s="69"/>
      <c r="D87" s="5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</row>
    <row r="88" spans="1:17" ht="12.75" customHeight="1">
      <c r="A88" s="138"/>
      <c r="B88" s="63" t="s">
        <v>71</v>
      </c>
      <c r="C88" s="69"/>
      <c r="D88" s="5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</row>
    <row r="89" spans="1:17" ht="12.75" customHeight="1">
      <c r="A89" s="138"/>
      <c r="B89" s="85" t="s">
        <v>64</v>
      </c>
      <c r="C89" s="69"/>
      <c r="D89" s="5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7" s="4" customFormat="1" ht="10.5">
      <c r="A90" s="138"/>
      <c r="B90" s="86" t="s">
        <v>55</v>
      </c>
      <c r="C90" s="69"/>
      <c r="D90" s="5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</row>
    <row r="91" spans="1:17" ht="10.5">
      <c r="A91" s="138"/>
      <c r="B91" s="62" t="s">
        <v>47</v>
      </c>
      <c r="C91" s="77"/>
      <c r="D91" s="6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2" spans="1:17" ht="10.5">
      <c r="A92" s="138"/>
      <c r="B92" s="66" t="s">
        <v>84</v>
      </c>
      <c r="C92" s="81"/>
      <c r="D92" s="71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</row>
    <row r="93" spans="1:17" ht="10.5">
      <c r="A93" s="138"/>
      <c r="B93" s="90" t="s">
        <v>85</v>
      </c>
      <c r="C93" s="80">
        <v>75</v>
      </c>
      <c r="D93" s="44">
        <v>801</v>
      </c>
      <c r="E93" s="52">
        <f>SUM(E94,E95)</f>
        <v>851970.77</v>
      </c>
      <c r="F93" s="52">
        <f>SUM(F94,F95)</f>
        <v>851970.77</v>
      </c>
      <c r="G93" s="52"/>
      <c r="H93" s="52">
        <f>SUM(I93,M93)</f>
        <v>687280.51</v>
      </c>
      <c r="I93" s="52">
        <f>SUM(J93:L93)</f>
        <v>687280.51</v>
      </c>
      <c r="J93" s="52"/>
      <c r="K93" s="52"/>
      <c r="L93" s="52">
        <v>687280.51</v>
      </c>
      <c r="M93" s="52"/>
      <c r="N93" s="52"/>
      <c r="O93" s="52"/>
      <c r="P93" s="52"/>
      <c r="Q93" s="53"/>
    </row>
    <row r="94" spans="1:17" s="4" customFormat="1" ht="10.5">
      <c r="A94" s="138"/>
      <c r="B94" s="87" t="s">
        <v>57</v>
      </c>
      <c r="C94" s="81"/>
      <c r="D94" s="47">
        <v>80130</v>
      </c>
      <c r="E94" s="48">
        <f>SUM(F94,G94)</f>
        <v>687280.51</v>
      </c>
      <c r="F94" s="48">
        <v>687280.51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</row>
    <row r="95" spans="1:17" s="4" customFormat="1" ht="10.5">
      <c r="A95" s="145"/>
      <c r="B95" s="26" t="s">
        <v>93</v>
      </c>
      <c r="C95" s="27"/>
      <c r="D95" s="22">
        <v>80130</v>
      </c>
      <c r="E95" s="23">
        <f>SUM(F95,G95)</f>
        <v>164690.26</v>
      </c>
      <c r="F95" s="23">
        <v>164690.26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51"/>
    </row>
    <row r="96" spans="1:17" s="10" customFormat="1" ht="21">
      <c r="A96" s="94" t="s">
        <v>91</v>
      </c>
      <c r="B96" s="24" t="s">
        <v>88</v>
      </c>
      <c r="C96" s="84"/>
      <c r="D96" s="9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56"/>
    </row>
    <row r="97" spans="1:17" s="10" customFormat="1" ht="10.5">
      <c r="A97" s="18"/>
      <c r="B97" s="98" t="s">
        <v>95</v>
      </c>
      <c r="C97" s="69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</row>
    <row r="98" spans="1:17" s="10" customFormat="1" ht="10.5">
      <c r="A98" s="18"/>
      <c r="B98" s="90" t="s">
        <v>94</v>
      </c>
      <c r="C98" s="69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</row>
    <row r="99" spans="1:17" s="10" customFormat="1" ht="10.5">
      <c r="A99" s="18"/>
      <c r="B99" s="97" t="s">
        <v>102</v>
      </c>
      <c r="C99" s="69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</row>
    <row r="100" spans="1:17" s="10" customFormat="1" ht="10.5">
      <c r="A100" s="18"/>
      <c r="B100" s="98" t="s">
        <v>92</v>
      </c>
      <c r="C100" s="77"/>
      <c r="D100" s="4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56"/>
    </row>
    <row r="101" spans="1:17" s="10" customFormat="1" ht="10.5">
      <c r="A101" s="18"/>
      <c r="B101" s="66" t="s">
        <v>96</v>
      </c>
      <c r="C101" s="81"/>
      <c r="D101" s="47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2"/>
    </row>
    <row r="102" spans="1:17" s="10" customFormat="1" ht="10.5">
      <c r="A102" s="18"/>
      <c r="B102" s="103" t="s">
        <v>97</v>
      </c>
      <c r="C102" s="81"/>
      <c r="D102" s="47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2"/>
    </row>
    <row r="103" spans="1:17" s="10" customFormat="1" ht="10.5">
      <c r="A103" s="18"/>
      <c r="B103" s="104" t="s">
        <v>98</v>
      </c>
      <c r="C103" s="81"/>
      <c r="D103" s="47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2"/>
    </row>
    <row r="104" spans="1:17" s="10" customFormat="1" ht="10.5">
      <c r="A104" s="18"/>
      <c r="B104" s="104" t="s">
        <v>99</v>
      </c>
      <c r="C104" s="81"/>
      <c r="D104" s="47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2"/>
    </row>
    <row r="105" spans="1:17" s="10" customFormat="1" ht="10.5">
      <c r="A105" s="18"/>
      <c r="B105" s="104" t="s">
        <v>100</v>
      </c>
      <c r="C105" s="81"/>
      <c r="D105" s="47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2"/>
    </row>
    <row r="106" spans="1:17" s="10" customFormat="1" ht="10.5">
      <c r="A106" s="18"/>
      <c r="B106" s="90" t="s">
        <v>15</v>
      </c>
      <c r="C106" s="80">
        <v>57</v>
      </c>
      <c r="D106" s="44">
        <v>600</v>
      </c>
      <c r="E106" s="52">
        <f>SUM(E107:E108)</f>
        <v>1052300</v>
      </c>
      <c r="F106" s="52">
        <f>SUM(F107:F108)</f>
        <v>700690</v>
      </c>
      <c r="G106" s="52">
        <f>SUM(G107:G108)</f>
        <v>351610</v>
      </c>
      <c r="H106" s="52">
        <f>I106+M106</f>
        <v>502300</v>
      </c>
      <c r="I106" s="52">
        <f>J106+K106+L106</f>
        <v>150690</v>
      </c>
      <c r="J106" s="45"/>
      <c r="K106" s="45"/>
      <c r="L106" s="52">
        <f>F108</f>
        <v>150690</v>
      </c>
      <c r="M106" s="52">
        <f>SUM(N106:Q106)</f>
        <v>351610</v>
      </c>
      <c r="N106" s="52"/>
      <c r="O106" s="52"/>
      <c r="P106" s="52"/>
      <c r="Q106" s="102">
        <f>G108</f>
        <v>351610</v>
      </c>
    </row>
    <row r="107" spans="1:17" s="10" customFormat="1" ht="10.5">
      <c r="A107" s="18"/>
      <c r="B107" s="26" t="s">
        <v>50</v>
      </c>
      <c r="C107" s="27"/>
      <c r="D107" s="22">
        <v>60015</v>
      </c>
      <c r="E107" s="23">
        <f>F107</f>
        <v>550000</v>
      </c>
      <c r="F107" s="23">
        <v>550000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51"/>
    </row>
    <row r="108" spans="1:17" s="10" customFormat="1" ht="11.25" thickBot="1">
      <c r="A108" s="93"/>
      <c r="B108" s="68" t="s">
        <v>57</v>
      </c>
      <c r="C108" s="88"/>
      <c r="D108" s="72">
        <v>60015</v>
      </c>
      <c r="E108" s="73">
        <v>502300</v>
      </c>
      <c r="F108" s="73">
        <f>E108*0.3</f>
        <v>150690</v>
      </c>
      <c r="G108" s="73">
        <f>E108*0.7</f>
        <v>351610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4"/>
    </row>
    <row r="109" spans="1:17" s="109" customFormat="1" ht="11.25" thickBot="1">
      <c r="A109" s="142" t="s">
        <v>41</v>
      </c>
      <c r="B109" s="143"/>
      <c r="C109" s="144" t="s">
        <v>39</v>
      </c>
      <c r="D109" s="143"/>
      <c r="E109" s="108">
        <f>SUM(E23,E68)</f>
        <v>21478060.049999997</v>
      </c>
      <c r="F109" s="108">
        <f>SUM(F68,F23,)</f>
        <v>11002245.420000002</v>
      </c>
      <c r="G109" s="108">
        <f>SUM(G68,G23)</f>
        <v>10475814.63</v>
      </c>
      <c r="H109" s="108">
        <f>SUM(H68,H23,)</f>
        <v>5671020.66</v>
      </c>
      <c r="I109" s="108">
        <f>SUM(I68,I23,)</f>
        <v>3140153.2500000005</v>
      </c>
      <c r="J109" s="108"/>
      <c r="K109" s="108"/>
      <c r="L109" s="108">
        <f>SUM(L68,L23,)</f>
        <v>3140153.2500000005</v>
      </c>
      <c r="M109" s="108">
        <f>SUM(M68,M23)</f>
        <v>2530867.41</v>
      </c>
      <c r="N109" s="108"/>
      <c r="O109" s="108"/>
      <c r="P109" s="108"/>
      <c r="Q109" s="108">
        <f>SUM(Q68,Q23)</f>
        <v>2530867.41</v>
      </c>
    </row>
    <row r="110" spans="5:17" ht="10.5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2.75">
      <c r="A111" s="135" t="s">
        <v>45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3" spans="2:17" ht="12.75">
      <c r="B113" s="10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41"/>
      <c r="N113" s="146"/>
      <c r="O113" s="146"/>
      <c r="P113" s="4"/>
      <c r="Q113" s="4"/>
    </row>
    <row r="114" spans="1:17" ht="10.5">
      <c r="A114" s="4"/>
      <c r="B114" s="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7"/>
      <c r="N114" s="7"/>
      <c r="O114" s="7"/>
      <c r="P114" s="4"/>
      <c r="Q114" s="4"/>
    </row>
    <row r="115" spans="1:17" ht="10.5">
      <c r="A115" s="4"/>
      <c r="B115" s="1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41"/>
      <c r="N115" s="141"/>
      <c r="O115" s="141"/>
      <c r="P115" s="4"/>
      <c r="Q115" s="4"/>
    </row>
  </sheetData>
  <sheetProtection/>
  <mergeCells count="29">
    <mergeCell ref="M115:O115"/>
    <mergeCell ref="A109:B109"/>
    <mergeCell ref="C109:D109"/>
    <mergeCell ref="J15:L15"/>
    <mergeCell ref="A42:A52"/>
    <mergeCell ref="A77:A85"/>
    <mergeCell ref="M113:O113"/>
    <mergeCell ref="A86:A95"/>
    <mergeCell ref="A69:A76"/>
    <mergeCell ref="M14:Q14"/>
    <mergeCell ref="N15:Q15"/>
    <mergeCell ref="A111:Q111"/>
    <mergeCell ref="C68:D68"/>
    <mergeCell ref="C23:D23"/>
    <mergeCell ref="I14:L14"/>
    <mergeCell ref="A34:A41"/>
    <mergeCell ref="A24:A32"/>
    <mergeCell ref="D11:D20"/>
    <mergeCell ref="A66:Q66"/>
    <mergeCell ref="A6:Q6"/>
    <mergeCell ref="A7:Q7"/>
    <mergeCell ref="I13:Q13"/>
    <mergeCell ref="F11:G11"/>
    <mergeCell ref="H11:Q11"/>
    <mergeCell ref="H12:Q12"/>
    <mergeCell ref="A8:Q8"/>
    <mergeCell ref="A11:A20"/>
    <mergeCell ref="B11:B20"/>
    <mergeCell ref="C11:C20"/>
  </mergeCells>
  <printOptions horizontalCentered="1"/>
  <pageMargins left="0.1968503937007874" right="0.1968503937007874" top="0" bottom="0" header="0.11811023622047245" footer="0.11811023622047245"/>
  <pageSetup horizontalDpi="600" verticalDpi="600" orientation="landscape" paperSize="9" scale="79" r:id="rId1"/>
  <rowBreaks count="1" manualBreakCount="1">
    <brk id="6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6:S23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0.75390625" style="0" bestFit="1" customWidth="1"/>
    <col min="4" max="19" width="12.25390625" style="0" bestFit="1" customWidth="1"/>
  </cols>
  <sheetData>
    <row r="16" spans="1:13" ht="12.75">
      <c r="A16">
        <f>Arkusz1!E22</f>
        <v>5</v>
      </c>
      <c r="B16">
        <f>Arkusz1!F22</f>
        <v>6</v>
      </c>
      <c r="C16">
        <f>Arkusz1!G22</f>
        <v>7</v>
      </c>
      <c r="D16">
        <f>Arkusz1!H22</f>
        <v>8</v>
      </c>
      <c r="E16">
        <f>Arkusz1!I22</f>
        <v>9</v>
      </c>
      <c r="F16" t="str">
        <f>Arkusz1!J22</f>
        <v>10</v>
      </c>
      <c r="G16" t="str">
        <f>Arkusz1!K22</f>
        <v>11</v>
      </c>
      <c r="H16" t="str">
        <f>Arkusz1!L22</f>
        <v>12</v>
      </c>
      <c r="I16" t="str">
        <f>Arkusz1!M22</f>
        <v>13</v>
      </c>
      <c r="J16" t="str">
        <f>Arkusz1!N22</f>
        <v>14</v>
      </c>
      <c r="K16" t="str">
        <f>Arkusz1!O22</f>
        <v>15</v>
      </c>
      <c r="L16" t="str">
        <f>Arkusz1!P22</f>
        <v>16</v>
      </c>
      <c r="M16" t="str">
        <f>Arkusz1!Q22</f>
        <v>17</v>
      </c>
    </row>
    <row r="17" spans="1:19" ht="12.75">
      <c r="A17" s="101">
        <f>Arkusz1!E23-'[1]Arkusz1'!$E$23</f>
        <v>6100</v>
      </c>
      <c r="B17" s="101">
        <f>Arkusz1!F23-'[1]Arkusz1'!F23</f>
        <v>1830</v>
      </c>
      <c r="C17" s="101">
        <f>Arkusz1!G23-'[1]Arkusz1'!G23</f>
        <v>4270</v>
      </c>
      <c r="D17" s="101">
        <f>Arkusz1!H23-'[1]Arkusz1'!H23</f>
        <v>6100</v>
      </c>
      <c r="E17" s="101">
        <f>Arkusz1!I23-'[1]Arkusz1'!I23</f>
        <v>1830</v>
      </c>
      <c r="F17" s="101">
        <f>Arkusz1!J23-'[1]Arkusz1'!J23</f>
        <v>0</v>
      </c>
      <c r="G17" s="101">
        <f>Arkusz1!K23-'[1]Arkusz1'!K23</f>
        <v>0</v>
      </c>
      <c r="H17" s="101">
        <f>Arkusz1!L23-'[1]Arkusz1'!L23</f>
        <v>1830</v>
      </c>
      <c r="I17" s="101">
        <f>Arkusz1!M23-'[1]Arkusz1'!M23</f>
        <v>4270</v>
      </c>
      <c r="J17" s="101">
        <f>Arkusz1!N23-'[1]Arkusz1'!N23</f>
        <v>0</v>
      </c>
      <c r="K17" s="101">
        <f>Arkusz1!O23-'[1]Arkusz1'!O23</f>
        <v>0</v>
      </c>
      <c r="L17" s="101">
        <f>Arkusz1!P23-'[1]Arkusz1'!P23</f>
        <v>0</v>
      </c>
      <c r="M17" s="101">
        <f>Arkusz1!Q23-'[1]Arkusz1'!Q23</f>
        <v>4270</v>
      </c>
      <c r="N17" s="101"/>
      <c r="O17" s="101"/>
      <c r="P17" s="101"/>
      <c r="Q17" s="101"/>
      <c r="R17" s="101"/>
      <c r="S17" s="101"/>
    </row>
    <row r="18" spans="1:13" ht="12.75">
      <c r="A18" s="101">
        <f>Arkusz1!E63</f>
        <v>6100</v>
      </c>
      <c r="B18" s="101">
        <f>Arkusz1!F63</f>
        <v>1830</v>
      </c>
      <c r="C18" s="101">
        <f>Arkusz1!G63</f>
        <v>4270</v>
      </c>
      <c r="D18" s="101">
        <f>Arkusz1!H63</f>
        <v>6100</v>
      </c>
      <c r="E18" s="101">
        <f>Arkusz1!I63</f>
        <v>1830</v>
      </c>
      <c r="F18" s="101">
        <f>Arkusz1!J63</f>
        <v>0</v>
      </c>
      <c r="G18" s="101">
        <f>Arkusz1!K63</f>
        <v>0</v>
      </c>
      <c r="H18" s="101">
        <f>Arkusz1!L63</f>
        <v>1830</v>
      </c>
      <c r="I18" s="101">
        <f>Arkusz1!M63</f>
        <v>4270</v>
      </c>
      <c r="J18" s="101">
        <f>Arkusz1!N63</f>
        <v>0</v>
      </c>
      <c r="K18" s="101">
        <f>Arkusz1!O63</f>
        <v>0</v>
      </c>
      <c r="L18" s="101">
        <f>Arkusz1!P63</f>
        <v>0</v>
      </c>
      <c r="M18" s="101">
        <f>Arkusz1!Q63</f>
        <v>4270</v>
      </c>
    </row>
    <row r="19" spans="1:13" ht="12.75">
      <c r="A19" s="101">
        <f>A18-A17</f>
        <v>0</v>
      </c>
      <c r="B19" s="101">
        <f aca="true" t="shared" si="0" ref="B19:M19">B18-B17</f>
        <v>0</v>
      </c>
      <c r="C19" s="101">
        <f t="shared" si="0"/>
        <v>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1" spans="1:13" ht="12.75">
      <c r="A21" s="101">
        <f>Arkusz1!E68-'[1]Arkusz1'!E56</f>
        <v>1052300</v>
      </c>
      <c r="B21" s="101">
        <f>Arkusz1!F68-'[1]Arkusz1'!F56</f>
        <v>700690</v>
      </c>
      <c r="C21" s="101">
        <f>Arkusz1!G68-'[1]Arkusz1'!G56</f>
        <v>351610.00000000093</v>
      </c>
      <c r="D21" s="101">
        <f>Arkusz1!H68-'[1]Arkusz1'!H56</f>
        <v>502300</v>
      </c>
      <c r="E21" s="101">
        <f>Arkusz1!I68-'[1]Arkusz1'!I56</f>
        <v>150690</v>
      </c>
      <c r="F21" s="101">
        <f>Arkusz1!J68-'[1]Arkusz1'!J56</f>
        <v>0</v>
      </c>
      <c r="G21" s="101">
        <f>Arkusz1!K68-'[1]Arkusz1'!K56</f>
        <v>0</v>
      </c>
      <c r="H21" s="101">
        <f>Arkusz1!L68-'[1]Arkusz1'!L56</f>
        <v>150690</v>
      </c>
      <c r="I21" s="101">
        <f>Arkusz1!M68-'[1]Arkusz1'!M56</f>
        <v>351610</v>
      </c>
      <c r="J21" s="101">
        <f>Arkusz1!N68-'[1]Arkusz1'!N56</f>
        <v>0</v>
      </c>
      <c r="K21" s="101">
        <f>Arkusz1!O68-'[1]Arkusz1'!O56</f>
        <v>0</v>
      </c>
      <c r="L21" s="101">
        <f>Arkusz1!P68-'[1]Arkusz1'!P56</f>
        <v>0</v>
      </c>
      <c r="M21" s="101">
        <f>Arkusz1!Q68-'[1]Arkusz1'!Q56</f>
        <v>351610</v>
      </c>
    </row>
    <row r="22" spans="1:13" ht="12.75">
      <c r="A22" s="101">
        <f>Arkusz1!E106</f>
        <v>1052300</v>
      </c>
      <c r="B22" s="101">
        <f>Arkusz1!F106</f>
        <v>700690</v>
      </c>
      <c r="C22" s="101">
        <f>Arkusz1!G106</f>
        <v>351610</v>
      </c>
      <c r="D22" s="101">
        <f>Arkusz1!H106</f>
        <v>502300</v>
      </c>
      <c r="E22" s="101">
        <f>Arkusz1!I106</f>
        <v>150690</v>
      </c>
      <c r="F22" s="101">
        <f>Arkusz1!J106</f>
        <v>0</v>
      </c>
      <c r="G22" s="101">
        <f>Arkusz1!K106</f>
        <v>0</v>
      </c>
      <c r="H22" s="101">
        <f>Arkusz1!L106</f>
        <v>150690</v>
      </c>
      <c r="I22" s="101">
        <f>Arkusz1!M106</f>
        <v>351610</v>
      </c>
      <c r="J22" s="101">
        <f>Arkusz1!N106</f>
        <v>0</v>
      </c>
      <c r="K22" s="101">
        <f>Arkusz1!O106</f>
        <v>0</v>
      </c>
      <c r="L22" s="101">
        <f>Arkusz1!P106</f>
        <v>0</v>
      </c>
      <c r="M22" s="101">
        <f>Arkusz1!Q106</f>
        <v>351610</v>
      </c>
    </row>
    <row r="23" spans="1:13" ht="12.75">
      <c r="A23" s="101">
        <f>A21-A22</f>
        <v>0</v>
      </c>
      <c r="B23" s="101">
        <f aca="true" t="shared" si="1" ref="B23:M23">B21-B22</f>
        <v>0</v>
      </c>
      <c r="C23" s="101">
        <f t="shared" si="1"/>
        <v>9.313225746154785E-10</v>
      </c>
      <c r="D23" s="101">
        <f t="shared" si="1"/>
        <v>0</v>
      </c>
      <c r="E23" s="101">
        <f t="shared" si="1"/>
        <v>0</v>
      </c>
      <c r="F23" s="101">
        <f t="shared" si="1"/>
        <v>0</v>
      </c>
      <c r="G23" s="101">
        <f t="shared" si="1"/>
        <v>0</v>
      </c>
      <c r="H23" s="101">
        <f t="shared" si="1"/>
        <v>0</v>
      </c>
      <c r="I23" s="101">
        <f t="shared" si="1"/>
        <v>0</v>
      </c>
      <c r="J23" s="101">
        <f t="shared" si="1"/>
        <v>0</v>
      </c>
      <c r="K23" s="101">
        <f t="shared" si="1"/>
        <v>0</v>
      </c>
      <c r="L23" s="101">
        <f t="shared" si="1"/>
        <v>0</v>
      </c>
      <c r="M23" s="101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msoltys</cp:lastModifiedBy>
  <cp:lastPrinted>2010-02-11T12:21:45Z</cp:lastPrinted>
  <dcterms:created xsi:type="dcterms:W3CDTF">2003-06-25T06:22:27Z</dcterms:created>
  <dcterms:modified xsi:type="dcterms:W3CDTF">2010-03-16T08:33:55Z</dcterms:modified>
  <cp:category/>
  <cp:version/>
  <cp:contentType/>
  <cp:contentStatus/>
</cp:coreProperties>
</file>