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60" windowWidth="9420" windowHeight="4425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'Arkusz1'!$A$467:$H$515</definedName>
  </definedNames>
  <calcPr fullCalcOnLoad="1"/>
</workbook>
</file>

<file path=xl/sharedStrings.xml><?xml version="1.0" encoding="utf-8"?>
<sst xmlns="http://schemas.openxmlformats.org/spreadsheetml/2006/main" count="589" uniqueCount="135">
  <si>
    <t>Dział</t>
  </si>
  <si>
    <t>Wyszczególnienie</t>
  </si>
  <si>
    <t>%</t>
  </si>
  <si>
    <t>gmina</t>
  </si>
  <si>
    <t>powiat</t>
  </si>
  <si>
    <t>Pozostała działalność</t>
  </si>
  <si>
    <t>1</t>
  </si>
  <si>
    <t>2</t>
  </si>
  <si>
    <t>3</t>
  </si>
  <si>
    <t>4</t>
  </si>
  <si>
    <t>5</t>
  </si>
  <si>
    <t>1) wydatki bieżące</t>
  </si>
  <si>
    <t>2) wydatki majątkowe</t>
  </si>
  <si>
    <t xml:space="preserve">    z tego:</t>
  </si>
  <si>
    <t xml:space="preserve">     z tego:</t>
  </si>
  <si>
    <t xml:space="preserve">        w tym:</t>
  </si>
  <si>
    <t xml:space="preserve">        z tego:</t>
  </si>
  <si>
    <t>Przewidywane</t>
  </si>
  <si>
    <t>wykonanie</t>
  </si>
  <si>
    <t>6</t>
  </si>
  <si>
    <t>7</t>
  </si>
  <si>
    <t>8</t>
  </si>
  <si>
    <t>Dokształcanie i doskonalenie nauczycieli</t>
  </si>
  <si>
    <t>(5:4)</t>
  </si>
  <si>
    <t xml:space="preserve">                            z tego:</t>
  </si>
  <si>
    <t>Rozdział</t>
  </si>
  <si>
    <t xml:space="preserve">Plan  </t>
  </si>
  <si>
    <t>Świetlice szkolne</t>
  </si>
  <si>
    <t>EDUKACYJNA OPIEKA WYCHOWAWCZA</t>
  </si>
  <si>
    <t>Specjalne ośrodki szkolno-wychowawcze</t>
  </si>
  <si>
    <t>Szkoły podstawowe</t>
  </si>
  <si>
    <t xml:space="preserve">OŚWIATA  I  WYCHOWANIE </t>
  </si>
  <si>
    <t>Oddziały przedszkolne w szkołach podstawowych</t>
  </si>
  <si>
    <t>Szkoły podstawowe specjalne</t>
  </si>
  <si>
    <t>Przedszkola</t>
  </si>
  <si>
    <t>Przedszkola specjalne</t>
  </si>
  <si>
    <t>Gimnazja specjalne</t>
  </si>
  <si>
    <t>Gimnazja</t>
  </si>
  <si>
    <t>Dowożenie uczniów do szkół</t>
  </si>
  <si>
    <t>Licea ogólnokształcące</t>
  </si>
  <si>
    <t>Licea profilowane</t>
  </si>
  <si>
    <t>Szkoły zawodowe</t>
  </si>
  <si>
    <t>Szkoły artystyczne</t>
  </si>
  <si>
    <t>Szkoły zawodowe specjalne</t>
  </si>
  <si>
    <t>Stołówki szkolne</t>
  </si>
  <si>
    <t>Gospodarstwa pomocnicze</t>
  </si>
  <si>
    <t>Internaty i bursy szkolne</t>
  </si>
  <si>
    <t>Placówki wychowania pozaszkolnego</t>
  </si>
  <si>
    <t>Wczesne wspomaganie rozwoju dziecka</t>
  </si>
  <si>
    <t>Pomoc materialna dla uczniów</t>
  </si>
  <si>
    <t>Ośrodki rewalidacyjno-wychowawcze</t>
  </si>
  <si>
    <t>Szkolne schroniska młodzieżowe</t>
  </si>
  <si>
    <t>Centra kształcenia ustawicznego i praktycznego oraz ośrodki dokształcania</t>
  </si>
  <si>
    <t xml:space="preserve"> zawodowego</t>
  </si>
  <si>
    <t>Poradnie psychologiczno-pedagogiczne, w tym poradnie specjalistyczne</t>
  </si>
  <si>
    <t>Kolonie i obozy oraz inne formy wypoczynku dzieci i młodzieży szkolnej,</t>
  </si>
  <si>
    <t xml:space="preserve"> a także szkolenia młodzieży</t>
  </si>
  <si>
    <t>Zadania własne:</t>
  </si>
  <si>
    <t xml:space="preserve">   a) wydatki jednostek budżetowych</t>
  </si>
  <si>
    <t xml:space="preserve">        - wynagrodzenia i składki od nich naliczane</t>
  </si>
  <si>
    <t xml:space="preserve">        - wydatki związane z realizacją ich statutowych zadań</t>
  </si>
  <si>
    <t xml:space="preserve">          w tym:</t>
  </si>
  <si>
    <t xml:space="preserve">           -  remonty</t>
  </si>
  <si>
    <t xml:space="preserve">   b) świadczenia na rzecz osób fizycznych</t>
  </si>
  <si>
    <t xml:space="preserve">         - dotacje podmiotowe dla niepublicznej jednostki systemu oświaty</t>
  </si>
  <si>
    <t>Zadania zlecone:</t>
  </si>
  <si>
    <t xml:space="preserve">    1) inwestycje i zakupy inwestycyjne</t>
  </si>
  <si>
    <t>1) Wydatki bieżące</t>
  </si>
  <si>
    <t xml:space="preserve">    a) wydatki jednostek budżetowych</t>
  </si>
  <si>
    <t xml:space="preserve">         z tego:</t>
  </si>
  <si>
    <t xml:space="preserve">         - wynagrodzenia i składki od nich naliczane</t>
  </si>
  <si>
    <t xml:space="preserve">         - wydatki związane z realizacją ich statutowych zadań</t>
  </si>
  <si>
    <t xml:space="preserve">           w tym:</t>
  </si>
  <si>
    <t xml:space="preserve">             -  remonty</t>
  </si>
  <si>
    <t xml:space="preserve">     b) dotacje na zadania bieżące</t>
  </si>
  <si>
    <t xml:space="preserve">        - dotacje podmiotowe dla niepublicznej jednostki systemu oświaty</t>
  </si>
  <si>
    <t xml:space="preserve">     c) świadczenia na rzecz osób fizycznych</t>
  </si>
  <si>
    <t xml:space="preserve">     d) wydatki na programy finansowane z udziałem środków z Unii Europejskiej</t>
  </si>
  <si>
    <t>2) Wydatki majątkowe</t>
  </si>
  <si>
    <t>roku 2009</t>
  </si>
  <si>
    <t>na rok 2010</t>
  </si>
  <si>
    <t xml:space="preserve">         - dotacje podmiotowe dla publicznej jednostki systemu oświaty</t>
  </si>
  <si>
    <t xml:space="preserve">    a) inwestycje i zakupy inwestycyjne</t>
  </si>
  <si>
    <t xml:space="preserve">   a) dotacje na zadania bieżące</t>
  </si>
  <si>
    <t xml:space="preserve">         - dotacje przedmiotowe dla gospodarstw pomocniczych</t>
  </si>
  <si>
    <t xml:space="preserve">   b) dotacje na zadania bieżące</t>
  </si>
  <si>
    <t xml:space="preserve">   c) świadczenia na rzecz osób fizycznych</t>
  </si>
  <si>
    <t xml:space="preserve">         - dotacje celowe na podstawie porozumień między jednostkami</t>
  </si>
  <si>
    <t xml:space="preserve">            samorządu terytorialnego</t>
  </si>
  <si>
    <t>ogółem:</t>
  </si>
  <si>
    <t>z tego:</t>
  </si>
  <si>
    <t xml:space="preserve">           - dotacja celowa z WFOŚiGW</t>
  </si>
  <si>
    <t xml:space="preserve">   d) wydatki na programy finansowane z udziałem środków z budżetu UE</t>
  </si>
  <si>
    <t xml:space="preserve">        - wydatki na programy finansowane z udziałem środków z budżetu UE</t>
  </si>
  <si>
    <t xml:space="preserve">        - dotacje celowe dla jednostek spoza sektora finansów publicznych</t>
  </si>
  <si>
    <t xml:space="preserve">    a) świadczenia na rzecz osób fizycznych</t>
  </si>
  <si>
    <t xml:space="preserve">   a) świadczenia na rzecz osób fizycznych</t>
  </si>
  <si>
    <t>Razem</t>
  </si>
  <si>
    <t>wydatki bieżące</t>
  </si>
  <si>
    <t>wydatki majątkowe</t>
  </si>
  <si>
    <t>Zadania realizowane w drodze umów lub porozumień między jednostkami</t>
  </si>
  <si>
    <t>samorządu terytorialnego</t>
  </si>
  <si>
    <t xml:space="preserve">          z tego:</t>
  </si>
  <si>
    <t xml:space="preserve">           - budżet krajowy</t>
  </si>
  <si>
    <t xml:space="preserve">         - dotacja celowa na podstawie porozumień między jednostkami </t>
  </si>
  <si>
    <t xml:space="preserve">           samorządu terytorialnego</t>
  </si>
  <si>
    <t>Zadania wykonywane na mocy porozumień z organami administracji</t>
  </si>
  <si>
    <t>rządowej</t>
  </si>
  <si>
    <t>PLAN  WYDATKÓW  BUDŻETU  MIASTA  LEGNICY  NA  ROK 2010</t>
  </si>
  <si>
    <t xml:space="preserve"> a) wydatki jednostek budżetowych</t>
  </si>
  <si>
    <t xml:space="preserve">     - dotacje podmiotowe dla dla niepublicznej jednostki systemu oświaty</t>
  </si>
  <si>
    <t xml:space="preserve">       - dotacje celowe  na podstawie porozumień między jednostkami samorzadu</t>
  </si>
  <si>
    <t>razem 2010</t>
  </si>
  <si>
    <t>wynagrodzenia i składki od nich naliczane</t>
  </si>
  <si>
    <t>wydatki statutowe</t>
  </si>
  <si>
    <t>remonty</t>
  </si>
  <si>
    <t xml:space="preserve">  świadczenia na rzecz osób fizycznych</t>
  </si>
  <si>
    <t xml:space="preserve"> - 16 -</t>
  </si>
  <si>
    <t xml:space="preserve"> - 17 -</t>
  </si>
  <si>
    <t xml:space="preserve"> - 18 -</t>
  </si>
  <si>
    <t xml:space="preserve"> - 19 -</t>
  </si>
  <si>
    <t xml:space="preserve"> - 20 -</t>
  </si>
  <si>
    <t xml:space="preserve"> - 21 -</t>
  </si>
  <si>
    <t xml:space="preserve"> - 22 -</t>
  </si>
  <si>
    <t xml:space="preserve"> - 23 -</t>
  </si>
  <si>
    <t xml:space="preserve"> - 36 -</t>
  </si>
  <si>
    <t xml:space="preserve"> - 37 -</t>
  </si>
  <si>
    <t xml:space="preserve"> - 38 -</t>
  </si>
  <si>
    <t>wydatki jednostek budżetowych</t>
  </si>
  <si>
    <t>UE</t>
  </si>
  <si>
    <t>dotacja celowa na podstawie porozumień</t>
  </si>
  <si>
    <t>dotacja podmiotowa dla niepublicznej</t>
  </si>
  <si>
    <t>dotacja podmiotowa dla publicznej</t>
  </si>
  <si>
    <t>dotacja celowa spoza sektora fin. Publ.</t>
  </si>
  <si>
    <t>dotacja przedmiotowa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</si>
</sst>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11" xfId="0" applyNumberFormat="1" applyFont="1" applyBorder="1" applyAlignment="1">
      <alignment horizontal="center"/>
    </xf>
    <xf numFmtId="0" fontId="3" fillId="1" borderId="12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/>
    </xf>
    <xf numFmtId="3" fontId="3" fillId="1" borderId="14" xfId="0" applyNumberFormat="1" applyFont="1" applyFill="1" applyBorder="1" applyAlignment="1">
      <alignment horizontal="center" vertical="center"/>
    </xf>
    <xf numFmtId="10" fontId="3" fillId="1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1" borderId="15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1" borderId="16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/>
    </xf>
    <xf numFmtId="3" fontId="3" fillId="1" borderId="16" xfId="0" applyNumberFormat="1" applyFont="1" applyFill="1" applyBorder="1" applyAlignment="1">
      <alignment horizontal="center"/>
    </xf>
    <xf numFmtId="10" fontId="3" fillId="1" borderId="16" xfId="0" applyNumberFormat="1" applyFont="1" applyFill="1" applyBorder="1" applyAlignment="1">
      <alignment horizontal="center"/>
    </xf>
    <xf numFmtId="16" fontId="3" fillId="1" borderId="17" xfId="0" applyNumberFormat="1" applyFont="1" applyFill="1" applyBorder="1" applyAlignment="1" quotePrefix="1">
      <alignment horizontal="center"/>
    </xf>
    <xf numFmtId="4" fontId="3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1" borderId="17" xfId="0" applyFont="1" applyFill="1" applyBorder="1" applyAlignment="1" quotePrefix="1">
      <alignment horizontal="center" vertical="center"/>
    </xf>
    <xf numFmtId="0" fontId="3" fillId="1" borderId="19" xfId="0" applyFont="1" applyFill="1" applyBorder="1" applyAlignment="1" quotePrefix="1">
      <alignment horizontal="center"/>
    </xf>
    <xf numFmtId="3" fontId="3" fillId="1" borderId="17" xfId="0" applyNumberFormat="1" applyFont="1" applyFill="1" applyBorder="1" applyAlignment="1" quotePrefix="1">
      <alignment horizontal="center"/>
    </xf>
    <xf numFmtId="4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4" fontId="3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10" xfId="0" applyNumberFormat="1" applyFont="1" applyBorder="1" applyAlignment="1">
      <alignment/>
    </xf>
    <xf numFmtId="1" fontId="3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4" fontId="3" fillId="1" borderId="17" xfId="0" applyNumberFormat="1" applyFont="1" applyFill="1" applyBorder="1" applyAlignment="1" quotePrefix="1">
      <alignment horizontal="center"/>
    </xf>
    <xf numFmtId="1" fontId="3" fillId="1" borderId="19" xfId="0" applyNumberFormat="1" applyFont="1" applyFill="1" applyBorder="1" applyAlignment="1" quotePrefix="1">
      <alignment horizontal="center"/>
    </xf>
    <xf numFmtId="1" fontId="3" fillId="1" borderId="17" xfId="0" applyNumberFormat="1" applyFont="1" applyFill="1" applyBorder="1" applyAlignment="1" quotePrefix="1">
      <alignment horizontal="center" vertical="center"/>
    </xf>
    <xf numFmtId="1" fontId="3" fillId="0" borderId="10" xfId="0" applyNumberFormat="1" applyFont="1" applyBorder="1" applyAlignment="1">
      <alignment wrapText="1"/>
    </xf>
    <xf numFmtId="1" fontId="3" fillId="0" borderId="2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1" borderId="22" xfId="0" applyNumberFormat="1" applyFont="1" applyFill="1" applyBorder="1" applyAlignment="1">
      <alignment horizontal="center" vertical="center"/>
    </xf>
    <xf numFmtId="3" fontId="3" fillId="1" borderId="23" xfId="0" applyNumberFormat="1" applyFont="1" applyFill="1" applyBorder="1" applyAlignment="1">
      <alignment horizontal="left" vertical="center"/>
    </xf>
    <xf numFmtId="3" fontId="3" fillId="1" borderId="13" xfId="0" applyNumberFormat="1" applyFont="1" applyFill="1" applyBorder="1" applyAlignment="1">
      <alignment horizontal="left" vertical="center"/>
    </xf>
    <xf numFmtId="3" fontId="3" fillId="1" borderId="12" xfId="0" applyNumberFormat="1" applyFont="1" applyFill="1" applyBorder="1" applyAlignment="1">
      <alignment horizontal="center" vertical="center"/>
    </xf>
    <xf numFmtId="3" fontId="3" fillId="1" borderId="16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0" fontId="8" fillId="1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4" fontId="3" fillId="0" borderId="2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569"/>
  <sheetViews>
    <sheetView tabSelected="1" zoomScalePageLayoutView="0" workbookViewId="0" topLeftCell="A1">
      <selection activeCell="I6" sqref="I6"/>
    </sheetView>
  </sheetViews>
  <sheetFormatPr defaultColWidth="9.00390625" defaultRowHeight="12.75" customHeight="1"/>
  <cols>
    <col min="1" max="1" width="6.125" style="38" customWidth="1"/>
    <col min="2" max="2" width="7.625" style="3" customWidth="1"/>
    <col min="3" max="3" width="63.00390625" style="30" customWidth="1"/>
    <col min="4" max="5" width="15.25390625" style="39" customWidth="1"/>
    <col min="6" max="6" width="8.375" style="30" customWidth="1"/>
    <col min="7" max="8" width="15.25390625" style="4" customWidth="1"/>
    <col min="9" max="10" width="9.125" style="4" customWidth="1"/>
    <col min="11" max="11" width="12.75390625" style="4" customWidth="1"/>
    <col min="12" max="88" width="9.125" style="4" customWidth="1"/>
    <col min="89" max="16384" width="9.125" style="30" customWidth="1"/>
  </cols>
  <sheetData>
    <row r="1" spans="1:88" s="8" customFormat="1" ht="12.75" customHeight="1">
      <c r="A1" s="6"/>
      <c r="B1" s="6"/>
      <c r="C1" s="6"/>
      <c r="D1" s="7"/>
      <c r="E1" s="7"/>
      <c r="G1" s="6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</row>
    <row r="2" spans="1:88" s="8" customFormat="1" ht="12.75" customHeight="1">
      <c r="A2" s="83"/>
      <c r="B2" s="6"/>
      <c r="C2" s="6"/>
      <c r="D2" s="7"/>
      <c r="E2" s="7"/>
      <c r="G2" s="6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8" customFormat="1" ht="12.75" customHeight="1">
      <c r="A3" s="99"/>
      <c r="B3" s="99"/>
      <c r="C3" s="6"/>
      <c r="D3" s="7"/>
      <c r="E3" s="7"/>
      <c r="G3" s="6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88" s="8" customFormat="1" ht="12.75" customHeight="1">
      <c r="A4" s="83"/>
      <c r="B4" s="83"/>
      <c r="C4" s="6"/>
      <c r="D4" s="7"/>
      <c r="E4" s="7"/>
      <c r="G4" s="6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s="8" customFormat="1" ht="12.75" customHeight="1">
      <c r="A5" s="6"/>
      <c r="B5" s="6"/>
      <c r="C5" s="6"/>
      <c r="D5" s="7"/>
      <c r="E5" s="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88" s="11" customFormat="1" ht="15.75">
      <c r="A6" s="100" t="s">
        <v>108</v>
      </c>
      <c r="B6" s="100"/>
      <c r="C6" s="100"/>
      <c r="D6" s="100"/>
      <c r="E6" s="100"/>
      <c r="F6" s="100"/>
      <c r="G6" s="100"/>
      <c r="H6" s="10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s="11" customFormat="1" ht="15.75">
      <c r="A7" s="44"/>
      <c r="B7" s="44"/>
      <c r="C7" s="44"/>
      <c r="D7" s="44"/>
      <c r="E7" s="44"/>
      <c r="F7" s="44"/>
      <c r="G7" s="44"/>
      <c r="H7" s="4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s="8" customFormat="1" ht="12.75" customHeight="1" thickBot="1">
      <c r="A8" s="3"/>
      <c r="B8" s="3"/>
      <c r="D8" s="12"/>
      <c r="E8" s="69"/>
      <c r="G8" s="1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8" customFormat="1" ht="13.5" thickBot="1">
      <c r="A9" s="13"/>
      <c r="B9" s="13"/>
      <c r="C9" s="14"/>
      <c r="D9" s="15" t="s">
        <v>17</v>
      </c>
      <c r="E9" s="70" t="s">
        <v>26</v>
      </c>
      <c r="F9" s="16" t="s">
        <v>2</v>
      </c>
      <c r="G9" s="71" t="s">
        <v>24</v>
      </c>
      <c r="H9" s="72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s="22" customFormat="1" ht="12.75">
      <c r="A10" s="19" t="s">
        <v>0</v>
      </c>
      <c r="B10" s="19" t="s">
        <v>25</v>
      </c>
      <c r="C10" s="20" t="s">
        <v>1</v>
      </c>
      <c r="D10" s="15" t="s">
        <v>18</v>
      </c>
      <c r="E10" s="15" t="s">
        <v>80</v>
      </c>
      <c r="F10" s="82" t="s">
        <v>23</v>
      </c>
      <c r="G10" s="16" t="s">
        <v>3</v>
      </c>
      <c r="H10" s="73" t="s">
        <v>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1:88" s="8" customFormat="1" ht="12.75" customHeight="1" thickBot="1">
      <c r="A11" s="23"/>
      <c r="B11" s="23"/>
      <c r="C11" s="24"/>
      <c r="D11" s="25" t="s">
        <v>79</v>
      </c>
      <c r="E11" s="25"/>
      <c r="F11" s="26"/>
      <c r="G11" s="74"/>
      <c r="H11" s="7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" ht="13.5" thickBot="1">
      <c r="A12" s="97" t="s">
        <v>117</v>
      </c>
      <c r="B12" s="97"/>
      <c r="C12" s="97"/>
      <c r="D12" s="97"/>
      <c r="E12" s="97"/>
      <c r="F12" s="97"/>
      <c r="G12" s="97"/>
      <c r="H12" s="97"/>
    </row>
    <row r="13" spans="1:8" ht="13.5" thickBot="1">
      <c r="A13" s="64" t="s">
        <v>6</v>
      </c>
      <c r="B13" s="64" t="s">
        <v>7</v>
      </c>
      <c r="C13" s="63" t="s">
        <v>8</v>
      </c>
      <c r="D13" s="62" t="s">
        <v>9</v>
      </c>
      <c r="E13" s="62" t="s">
        <v>10</v>
      </c>
      <c r="F13" s="62" t="s">
        <v>19</v>
      </c>
      <c r="G13" s="62" t="s">
        <v>20</v>
      </c>
      <c r="H13" s="62" t="s">
        <v>21</v>
      </c>
    </row>
    <row r="14" spans="1:8" ht="12.75" customHeight="1">
      <c r="A14" s="55">
        <v>801</v>
      </c>
      <c r="B14" s="55"/>
      <c r="C14" s="55" t="s">
        <v>31</v>
      </c>
      <c r="D14" s="42">
        <f>SUM(D15,D33,D44,D62,D115,D151,D167,D178,D188,D211,D222,D255,D266,D277,D294,D305,D319,D355)</f>
        <v>154288246.8</v>
      </c>
      <c r="E14" s="42">
        <f>SUM(G14,H14)</f>
        <v>151296541</v>
      </c>
      <c r="F14" s="45">
        <f>E14/D14*100</f>
        <v>98.06096325413685</v>
      </c>
      <c r="G14" s="42">
        <f>SUM(G15,G33,G44,G62,G115,G148,G167,G178,G188,G211,G222,G255,G266,G277,G294,G305,G319,G355)</f>
        <v>85475860</v>
      </c>
      <c r="H14" s="42">
        <f>SUM(H15,H33,H44,H62,H115,H148,H167,H178,H188,H211,H222,H255,H266,H277,H294,H305,H319,H355)</f>
        <v>65820681</v>
      </c>
    </row>
    <row r="15" spans="1:8" ht="12.75" customHeight="1">
      <c r="A15" s="57"/>
      <c r="B15" s="57">
        <v>80101</v>
      </c>
      <c r="C15" s="59" t="s">
        <v>30</v>
      </c>
      <c r="D15" s="45">
        <f>SUM(D16)</f>
        <v>45265892.7</v>
      </c>
      <c r="E15" s="45">
        <f>SUM(G15)</f>
        <v>41054720</v>
      </c>
      <c r="F15" s="48">
        <f>E15/D15*100</f>
        <v>90.6968084603797</v>
      </c>
      <c r="G15" s="45">
        <f>SUM(G16)</f>
        <v>41054720</v>
      </c>
      <c r="H15" s="34"/>
    </row>
    <row r="16" spans="1:8" ht="12.75" customHeight="1">
      <c r="A16" s="57"/>
      <c r="B16" s="57"/>
      <c r="C16" s="59" t="s">
        <v>57</v>
      </c>
      <c r="D16" s="45">
        <f>SUM(D17,D30)</f>
        <v>45265892.7</v>
      </c>
      <c r="E16" s="45">
        <f aca="true" t="shared" si="0" ref="E16:E32">SUM(G16)</f>
        <v>41054720</v>
      </c>
      <c r="F16" s="87">
        <f>E16/D16*100</f>
        <v>90.6968084603797</v>
      </c>
      <c r="G16" s="77">
        <f>SUM(G17,G30)</f>
        <v>41054720</v>
      </c>
      <c r="H16" s="34"/>
    </row>
    <row r="17" spans="1:8" ht="12.75" customHeight="1">
      <c r="A17" s="58"/>
      <c r="B17" s="57"/>
      <c r="C17" s="54" t="s">
        <v>67</v>
      </c>
      <c r="D17" s="34">
        <f>SUM(D19,D25,D28,D29)</f>
        <v>31944092.700000003</v>
      </c>
      <c r="E17" s="34">
        <f t="shared" si="0"/>
        <v>31874720</v>
      </c>
      <c r="F17" s="49">
        <f>E17/D17*100</f>
        <v>99.78283089567917</v>
      </c>
      <c r="G17" s="76">
        <f>SUM(G19,G25,G28)</f>
        <v>31874720</v>
      </c>
      <c r="H17" s="34"/>
    </row>
    <row r="18" spans="1:8" ht="12.75" customHeight="1">
      <c r="A18" s="58"/>
      <c r="B18" s="57"/>
      <c r="C18" s="54" t="s">
        <v>14</v>
      </c>
      <c r="D18" s="34"/>
      <c r="E18" s="34"/>
      <c r="F18" s="49"/>
      <c r="G18" s="76"/>
      <c r="H18" s="34"/>
    </row>
    <row r="19" spans="1:8" ht="12.75" customHeight="1">
      <c r="A19" s="58"/>
      <c r="B19" s="57"/>
      <c r="C19" s="54" t="s">
        <v>68</v>
      </c>
      <c r="D19" s="34">
        <f>SUM(D21,D22)</f>
        <v>31356917.78</v>
      </c>
      <c r="E19" s="34">
        <f t="shared" si="0"/>
        <v>31298220</v>
      </c>
      <c r="F19" s="49">
        <f>E19/D19*100</f>
        <v>99.8128075584092</v>
      </c>
      <c r="G19" s="76">
        <f>SUM(G21,G22)</f>
        <v>31298220</v>
      </c>
      <c r="H19" s="34"/>
    </row>
    <row r="20" spans="1:8" ht="12.75" customHeight="1">
      <c r="A20" s="58"/>
      <c r="B20" s="57"/>
      <c r="C20" s="54" t="s">
        <v>69</v>
      </c>
      <c r="D20" s="34"/>
      <c r="E20" s="34"/>
      <c r="F20" s="49"/>
      <c r="G20" s="76"/>
      <c r="H20" s="34"/>
    </row>
    <row r="21" spans="1:8" ht="12.75" customHeight="1">
      <c r="A21" s="58"/>
      <c r="B21" s="57"/>
      <c r="C21" s="54" t="s">
        <v>70</v>
      </c>
      <c r="D21" s="34">
        <v>26127609.18</v>
      </c>
      <c r="E21" s="34">
        <f t="shared" si="0"/>
        <v>27139070</v>
      </c>
      <c r="F21" s="49">
        <f>E21/D21*100</f>
        <v>103.87123373222471</v>
      </c>
      <c r="G21" s="76">
        <v>27139070</v>
      </c>
      <c r="H21" s="34"/>
    </row>
    <row r="22" spans="1:8" ht="12.75" customHeight="1">
      <c r="A22" s="58"/>
      <c r="B22" s="57"/>
      <c r="C22" s="54" t="s">
        <v>71</v>
      </c>
      <c r="D22" s="34">
        <v>5229308.6</v>
      </c>
      <c r="E22" s="34">
        <f t="shared" si="0"/>
        <v>4159150</v>
      </c>
      <c r="F22" s="49">
        <f>E22/D22*100</f>
        <v>79.53537108137012</v>
      </c>
      <c r="G22" s="76">
        <v>4159150</v>
      </c>
      <c r="H22" s="34"/>
    </row>
    <row r="23" spans="1:8" ht="12.75" customHeight="1">
      <c r="A23" s="58"/>
      <c r="B23" s="57"/>
      <c r="C23" s="54" t="s">
        <v>72</v>
      </c>
      <c r="D23" s="34"/>
      <c r="E23" s="34"/>
      <c r="F23" s="49"/>
      <c r="G23" s="76"/>
      <c r="H23" s="34"/>
    </row>
    <row r="24" spans="1:8" ht="12.75" customHeight="1">
      <c r="A24" s="58"/>
      <c r="B24" s="57"/>
      <c r="C24" s="54" t="s">
        <v>73</v>
      </c>
      <c r="D24" s="34">
        <v>768712</v>
      </c>
      <c r="E24" s="34">
        <f t="shared" si="0"/>
        <v>331980</v>
      </c>
      <c r="F24" s="49">
        <f>E24/D24*100</f>
        <v>43.18652499245491</v>
      </c>
      <c r="G24" s="76">
        <v>331980</v>
      </c>
      <c r="H24" s="34"/>
    </row>
    <row r="25" spans="1:8" ht="12.75" customHeight="1">
      <c r="A25" s="58"/>
      <c r="B25" s="57"/>
      <c r="C25" s="54" t="s">
        <v>74</v>
      </c>
      <c r="D25" s="34">
        <f>SUM(D27)</f>
        <v>366307</v>
      </c>
      <c r="E25" s="34">
        <f t="shared" si="0"/>
        <v>526700</v>
      </c>
      <c r="F25" s="49">
        <f>E25/D25*100</f>
        <v>143.78649602655696</v>
      </c>
      <c r="G25" s="76">
        <f>SUM(G27)</f>
        <v>526700</v>
      </c>
      <c r="H25" s="34"/>
    </row>
    <row r="26" spans="1:8" ht="12.75" customHeight="1">
      <c r="A26" s="58"/>
      <c r="B26" s="57"/>
      <c r="C26" s="54" t="s">
        <v>16</v>
      </c>
      <c r="D26" s="34"/>
      <c r="E26" s="34"/>
      <c r="F26" s="49"/>
      <c r="G26" s="76"/>
      <c r="H26" s="34"/>
    </row>
    <row r="27" spans="1:8" ht="12.75" customHeight="1">
      <c r="A27" s="58"/>
      <c r="B27" s="57"/>
      <c r="C27" s="61" t="s">
        <v>75</v>
      </c>
      <c r="D27" s="34">
        <v>366307</v>
      </c>
      <c r="E27" s="34">
        <f t="shared" si="0"/>
        <v>526700</v>
      </c>
      <c r="F27" s="49">
        <f>E27/D27*100</f>
        <v>143.78649602655696</v>
      </c>
      <c r="G27" s="76">
        <v>526700</v>
      </c>
      <c r="H27" s="34"/>
    </row>
    <row r="28" spans="1:8" ht="12.75" customHeight="1">
      <c r="A28" s="58"/>
      <c r="B28" s="57"/>
      <c r="C28" s="54" t="s">
        <v>76</v>
      </c>
      <c r="D28" s="34">
        <v>132202</v>
      </c>
      <c r="E28" s="34">
        <f t="shared" si="0"/>
        <v>49800</v>
      </c>
      <c r="F28" s="49">
        <f>E28/D28*100</f>
        <v>37.66962678325593</v>
      </c>
      <c r="G28" s="76">
        <v>49800</v>
      </c>
      <c r="H28" s="34"/>
    </row>
    <row r="29" spans="1:8" ht="12.75" customHeight="1">
      <c r="A29" s="58"/>
      <c r="B29" s="57"/>
      <c r="C29" s="54" t="s">
        <v>77</v>
      </c>
      <c r="D29" s="34">
        <v>88665.92</v>
      </c>
      <c r="E29" s="34"/>
      <c r="F29" s="49"/>
      <c r="G29" s="76"/>
      <c r="H29" s="34"/>
    </row>
    <row r="30" spans="1:8" ht="12.75" customHeight="1">
      <c r="A30" s="58"/>
      <c r="B30" s="57"/>
      <c r="C30" s="54" t="s">
        <v>78</v>
      </c>
      <c r="D30" s="34">
        <f>SUM(D32)</f>
        <v>13321800</v>
      </c>
      <c r="E30" s="34">
        <f t="shared" si="0"/>
        <v>9180000</v>
      </c>
      <c r="F30" s="49">
        <f>E30/D30*100</f>
        <v>68.90960680989056</v>
      </c>
      <c r="G30" s="76">
        <f>SUM(G32)</f>
        <v>9180000</v>
      </c>
      <c r="H30" s="34"/>
    </row>
    <row r="31" spans="1:8" ht="12.75" customHeight="1">
      <c r="A31" s="58"/>
      <c r="B31" s="57"/>
      <c r="C31" s="54" t="s">
        <v>13</v>
      </c>
      <c r="D31" s="34"/>
      <c r="E31" s="34"/>
      <c r="F31" s="49"/>
      <c r="G31" s="76"/>
      <c r="H31" s="34"/>
    </row>
    <row r="32" spans="1:8" ht="12.75" customHeight="1">
      <c r="A32" s="58"/>
      <c r="B32" s="57"/>
      <c r="C32" s="54" t="s">
        <v>66</v>
      </c>
      <c r="D32" s="34">
        <f>11850000+1471800</f>
        <v>13321800</v>
      </c>
      <c r="E32" s="34">
        <f t="shared" si="0"/>
        <v>9180000</v>
      </c>
      <c r="F32" s="49">
        <f>E32/D32*100</f>
        <v>68.90960680989056</v>
      </c>
      <c r="G32" s="76">
        <v>9180000</v>
      </c>
      <c r="H32" s="34"/>
    </row>
    <row r="33" spans="1:8" ht="12.75" customHeight="1">
      <c r="A33" s="57"/>
      <c r="B33" s="57">
        <v>80102</v>
      </c>
      <c r="C33" s="59" t="s">
        <v>33</v>
      </c>
      <c r="D33" s="45">
        <f>SUM(D34)</f>
        <v>2492576.28</v>
      </c>
      <c r="E33" s="45">
        <f>SUM(H33)</f>
        <v>2453570</v>
      </c>
      <c r="F33" s="87">
        <f>E33/D33*100</f>
        <v>98.43510185373344</v>
      </c>
      <c r="G33" s="77"/>
      <c r="H33" s="45">
        <f>SUM(H34)</f>
        <v>2453570</v>
      </c>
    </row>
    <row r="34" spans="1:88" s="8" customFormat="1" ht="12.75" customHeight="1">
      <c r="A34" s="57"/>
      <c r="B34" s="57"/>
      <c r="C34" s="59" t="s">
        <v>57</v>
      </c>
      <c r="D34" s="45">
        <f>SUM(D35)</f>
        <v>2492576.28</v>
      </c>
      <c r="E34" s="45">
        <f aca="true" t="shared" si="1" ref="E34:E43">SUM(H34)</f>
        <v>2453570</v>
      </c>
      <c r="F34" s="87">
        <f>E34/D34*100</f>
        <v>98.43510185373344</v>
      </c>
      <c r="G34" s="77"/>
      <c r="H34" s="45">
        <f>SUM(H35)</f>
        <v>2453570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" ht="12.75" customHeight="1">
      <c r="A35" s="56"/>
      <c r="B35" s="55"/>
      <c r="C35" s="54" t="s">
        <v>11</v>
      </c>
      <c r="D35" s="29">
        <f>SUM(D37,D43)</f>
        <v>2492576.28</v>
      </c>
      <c r="E35" s="34">
        <f t="shared" si="1"/>
        <v>2453570</v>
      </c>
      <c r="F35" s="49">
        <f>E35/D35*100</f>
        <v>98.43510185373344</v>
      </c>
      <c r="G35" s="78"/>
      <c r="H35" s="29">
        <f>SUM(H37,H43)</f>
        <v>2453570</v>
      </c>
    </row>
    <row r="36" spans="1:8" ht="12.75" customHeight="1">
      <c r="A36" s="56"/>
      <c r="B36" s="55"/>
      <c r="C36" s="54" t="s">
        <v>13</v>
      </c>
      <c r="D36" s="29"/>
      <c r="E36" s="34"/>
      <c r="F36" s="49"/>
      <c r="G36" s="78"/>
      <c r="H36" s="29"/>
    </row>
    <row r="37" spans="1:8" ht="12.75" customHeight="1">
      <c r="A37" s="56"/>
      <c r="B37" s="55"/>
      <c r="C37" s="54" t="s">
        <v>58</v>
      </c>
      <c r="D37" s="29">
        <f>SUM(D39,D40)</f>
        <v>2485686.28</v>
      </c>
      <c r="E37" s="34">
        <f t="shared" si="1"/>
        <v>2449270</v>
      </c>
      <c r="F37" s="49">
        <f>E37/D37*100</f>
        <v>98.53496073527027</v>
      </c>
      <c r="G37" s="78"/>
      <c r="H37" s="29">
        <f>SUM(H39,H40)</f>
        <v>2449270</v>
      </c>
    </row>
    <row r="38" spans="1:8" ht="12.75" customHeight="1">
      <c r="A38" s="56"/>
      <c r="B38" s="55"/>
      <c r="C38" s="54" t="s">
        <v>16</v>
      </c>
      <c r="D38" s="29"/>
      <c r="E38" s="34"/>
      <c r="F38" s="49"/>
      <c r="G38" s="78"/>
      <c r="H38" s="29"/>
    </row>
    <row r="39" spans="1:8" ht="12.75" customHeight="1">
      <c r="A39" s="56"/>
      <c r="B39" s="55"/>
      <c r="C39" s="54" t="s">
        <v>59</v>
      </c>
      <c r="D39" s="29">
        <v>2209686.28</v>
      </c>
      <c r="E39" s="34">
        <f t="shared" si="1"/>
        <v>2192790</v>
      </c>
      <c r="F39" s="49">
        <f>E39/D39*100</f>
        <v>99.23535389829186</v>
      </c>
      <c r="G39" s="78"/>
      <c r="H39" s="29">
        <v>2192790</v>
      </c>
    </row>
    <row r="40" spans="1:8" ht="12.75" customHeight="1">
      <c r="A40" s="58"/>
      <c r="B40" s="57"/>
      <c r="C40" s="54" t="s">
        <v>60</v>
      </c>
      <c r="D40" s="34">
        <v>276000</v>
      </c>
      <c r="E40" s="34">
        <f t="shared" si="1"/>
        <v>256480</v>
      </c>
      <c r="F40" s="49">
        <f>E40/D40*100</f>
        <v>92.92753623188406</v>
      </c>
      <c r="G40" s="76"/>
      <c r="H40" s="34">
        <v>256480</v>
      </c>
    </row>
    <row r="41" spans="1:8" ht="12.75" customHeight="1">
      <c r="A41" s="58"/>
      <c r="B41" s="57"/>
      <c r="C41" s="54" t="s">
        <v>61</v>
      </c>
      <c r="D41" s="34"/>
      <c r="E41" s="34"/>
      <c r="F41" s="49"/>
      <c r="G41" s="76"/>
      <c r="H41" s="34"/>
    </row>
    <row r="42" spans="1:8" ht="12.75" customHeight="1">
      <c r="A42" s="58"/>
      <c r="B42" s="57"/>
      <c r="C42" s="54" t="s">
        <v>62</v>
      </c>
      <c r="D42" s="34">
        <v>40200</v>
      </c>
      <c r="E42" s="34">
        <f t="shared" si="1"/>
        <v>16200</v>
      </c>
      <c r="F42" s="49">
        <f>E42/D42*100</f>
        <v>40.298507462686565</v>
      </c>
      <c r="G42" s="76"/>
      <c r="H42" s="34">
        <v>16200</v>
      </c>
    </row>
    <row r="43" spans="1:8" ht="12.75" customHeight="1">
      <c r="A43" s="58"/>
      <c r="B43" s="57"/>
      <c r="C43" s="54" t="s">
        <v>63</v>
      </c>
      <c r="D43" s="34">
        <v>6890</v>
      </c>
      <c r="E43" s="34">
        <f t="shared" si="1"/>
        <v>4300</v>
      </c>
      <c r="F43" s="49">
        <f>E43/D43*100</f>
        <v>62.40928882438317</v>
      </c>
      <c r="G43" s="76"/>
      <c r="H43" s="34">
        <v>4300</v>
      </c>
    </row>
    <row r="44" spans="1:8" ht="12.75" customHeight="1">
      <c r="A44" s="58"/>
      <c r="B44" s="57">
        <v>80103</v>
      </c>
      <c r="C44" s="59" t="s">
        <v>32</v>
      </c>
      <c r="D44" s="45">
        <f>SUM(D45)</f>
        <v>694026.6</v>
      </c>
      <c r="E44" s="45">
        <f>SUM(G44)</f>
        <v>853080</v>
      </c>
      <c r="F44" s="87">
        <f>E44/D44*100</f>
        <v>122.91747895541756</v>
      </c>
      <c r="G44" s="77">
        <f>SUM(G45)</f>
        <v>853080</v>
      </c>
      <c r="H44" s="34"/>
    </row>
    <row r="45" spans="1:88" s="8" customFormat="1" ht="12.75" customHeight="1">
      <c r="A45" s="57"/>
      <c r="B45" s="57"/>
      <c r="C45" s="59" t="s">
        <v>57</v>
      </c>
      <c r="D45" s="45">
        <f>SUM(D46)</f>
        <v>694026.6</v>
      </c>
      <c r="E45" s="45">
        <f aca="true" t="shared" si="2" ref="E45:E60">SUM(G45)</f>
        <v>853080</v>
      </c>
      <c r="F45" s="87">
        <f>E45/D45*100</f>
        <v>122.91747895541756</v>
      </c>
      <c r="G45" s="77">
        <f>SUM(G46)</f>
        <v>853080</v>
      </c>
      <c r="H45" s="45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" ht="12.75" customHeight="1">
      <c r="A46" s="58"/>
      <c r="B46" s="57"/>
      <c r="C46" s="54" t="s">
        <v>11</v>
      </c>
      <c r="D46" s="34">
        <f>SUM(D48,D54,D61)</f>
        <v>694026.6</v>
      </c>
      <c r="E46" s="34">
        <f t="shared" si="2"/>
        <v>853080</v>
      </c>
      <c r="F46" s="49">
        <f>E46/D46*100</f>
        <v>122.91747895541756</v>
      </c>
      <c r="G46" s="76">
        <f>SUM(G48,G54,G61)</f>
        <v>853080</v>
      </c>
      <c r="H46" s="34"/>
    </row>
    <row r="47" spans="1:8" ht="12.75" customHeight="1">
      <c r="A47" s="58"/>
      <c r="B47" s="57"/>
      <c r="C47" s="54" t="s">
        <v>13</v>
      </c>
      <c r="D47" s="34"/>
      <c r="E47" s="34"/>
      <c r="F47" s="49"/>
      <c r="G47" s="76"/>
      <c r="H47" s="34"/>
    </row>
    <row r="48" spans="1:8" ht="12.75" customHeight="1">
      <c r="A48" s="56"/>
      <c r="B48" s="55"/>
      <c r="C48" s="54" t="s">
        <v>58</v>
      </c>
      <c r="D48" s="29">
        <f>SUM(D50,D51)</f>
        <v>690306.6</v>
      </c>
      <c r="E48" s="34">
        <f t="shared" si="2"/>
        <v>838200</v>
      </c>
      <c r="F48" s="49">
        <f>E48/D48*100</f>
        <v>121.424306243052</v>
      </c>
      <c r="G48" s="78">
        <f>SUM(G50,G51)</f>
        <v>838200</v>
      </c>
      <c r="H48" s="29"/>
    </row>
    <row r="49" spans="1:8" ht="12.75" customHeight="1">
      <c r="A49" s="58"/>
      <c r="B49" s="57"/>
      <c r="C49" s="54" t="s">
        <v>16</v>
      </c>
      <c r="D49" s="34"/>
      <c r="E49" s="45"/>
      <c r="F49" s="49"/>
      <c r="G49" s="76"/>
      <c r="H49" s="34"/>
    </row>
    <row r="50" spans="1:8" ht="12.75" customHeight="1">
      <c r="A50" s="58"/>
      <c r="B50" s="57"/>
      <c r="C50" s="54" t="s">
        <v>59</v>
      </c>
      <c r="D50" s="34">
        <v>540692.6</v>
      </c>
      <c r="E50" s="34">
        <f t="shared" si="2"/>
        <v>730900</v>
      </c>
      <c r="F50" s="49">
        <f>E50/D50*100</f>
        <v>135.17847294377617</v>
      </c>
      <c r="G50" s="76">
        <v>730900</v>
      </c>
      <c r="H50" s="34"/>
    </row>
    <row r="51" spans="1:8" ht="12.75" customHeight="1">
      <c r="A51" s="58"/>
      <c r="B51" s="57"/>
      <c r="C51" s="54" t="s">
        <v>60</v>
      </c>
      <c r="D51" s="34">
        <v>149614</v>
      </c>
      <c r="E51" s="34">
        <f t="shared" si="2"/>
        <v>107300</v>
      </c>
      <c r="F51" s="49">
        <f>E51/D51*100</f>
        <v>71.71788736348202</v>
      </c>
      <c r="G51" s="76">
        <v>107300</v>
      </c>
      <c r="H51" s="34"/>
    </row>
    <row r="52" spans="1:8" ht="12.75" customHeight="1">
      <c r="A52" s="58"/>
      <c r="B52" s="57"/>
      <c r="C52" s="54" t="s">
        <v>61</v>
      </c>
      <c r="D52" s="34"/>
      <c r="E52" s="34"/>
      <c r="F52" s="49"/>
      <c r="G52" s="76"/>
      <c r="H52" s="34"/>
    </row>
    <row r="53" spans="1:8" ht="12.75" customHeight="1">
      <c r="A53" s="58"/>
      <c r="B53" s="57"/>
      <c r="C53" s="54" t="s">
        <v>62</v>
      </c>
      <c r="D53" s="34">
        <v>12500</v>
      </c>
      <c r="E53" s="34">
        <f t="shared" si="2"/>
        <v>2300</v>
      </c>
      <c r="F53" s="49">
        <f>E53/D53*100</f>
        <v>18.4</v>
      </c>
      <c r="G53" s="76">
        <v>2300</v>
      </c>
      <c r="H53" s="34"/>
    </row>
    <row r="54" spans="1:8" s="90" customFormat="1" ht="12.75" customHeight="1">
      <c r="A54" s="58"/>
      <c r="B54" s="57"/>
      <c r="C54" s="54" t="s">
        <v>85</v>
      </c>
      <c r="D54" s="34">
        <f>SUM(D60)</f>
        <v>1900</v>
      </c>
      <c r="E54" s="34">
        <f t="shared" si="2"/>
        <v>12710</v>
      </c>
      <c r="F54" s="34">
        <f>E54/D54*100</f>
        <v>668.9473684210526</v>
      </c>
      <c r="G54" s="76">
        <f>SUM(G60)</f>
        <v>12710</v>
      </c>
      <c r="H54" s="34"/>
    </row>
    <row r="55" spans="1:8" s="4" customFormat="1" ht="12.75" customHeight="1">
      <c r="A55" s="93"/>
      <c r="B55" s="91"/>
      <c r="C55" s="94"/>
      <c r="D55" s="46"/>
      <c r="E55" s="46"/>
      <c r="F55" s="46"/>
      <c r="G55" s="46"/>
      <c r="H55" s="46"/>
    </row>
    <row r="56" spans="1:8" s="4" customFormat="1" ht="12.75" customHeight="1">
      <c r="A56" s="93"/>
      <c r="B56" s="91"/>
      <c r="C56" s="94"/>
      <c r="D56" s="46"/>
      <c r="E56" s="46"/>
      <c r="F56" s="46"/>
      <c r="G56" s="46"/>
      <c r="H56" s="46"/>
    </row>
    <row r="57" spans="1:8" ht="13.5" thickBot="1">
      <c r="A57" s="97" t="s">
        <v>118</v>
      </c>
      <c r="B57" s="97"/>
      <c r="C57" s="97"/>
      <c r="D57" s="97"/>
      <c r="E57" s="97"/>
      <c r="F57" s="97"/>
      <c r="G57" s="97"/>
      <c r="H57" s="97"/>
    </row>
    <row r="58" spans="1:8" ht="13.5" thickBot="1">
      <c r="A58" s="64" t="s">
        <v>6</v>
      </c>
      <c r="B58" s="64" t="s">
        <v>7</v>
      </c>
      <c r="C58" s="63" t="s">
        <v>8</v>
      </c>
      <c r="D58" s="62" t="s">
        <v>9</v>
      </c>
      <c r="E58" s="62" t="s">
        <v>10</v>
      </c>
      <c r="F58" s="62" t="s">
        <v>19</v>
      </c>
      <c r="G58" s="62" t="s">
        <v>20</v>
      </c>
      <c r="H58" s="62" t="s">
        <v>21</v>
      </c>
    </row>
    <row r="59" spans="1:8" ht="12.75" customHeight="1">
      <c r="A59" s="58"/>
      <c r="B59" s="57"/>
      <c r="C59" s="54" t="s">
        <v>15</v>
      </c>
      <c r="D59" s="34"/>
      <c r="E59" s="34"/>
      <c r="F59" s="49"/>
      <c r="G59" s="76"/>
      <c r="H59" s="34"/>
    </row>
    <row r="60" spans="1:8" ht="12.75" customHeight="1">
      <c r="A60" s="58"/>
      <c r="B60" s="57"/>
      <c r="C60" s="61" t="s">
        <v>64</v>
      </c>
      <c r="D60" s="34">
        <v>1900</v>
      </c>
      <c r="E60" s="34">
        <f t="shared" si="2"/>
        <v>12710</v>
      </c>
      <c r="F60" s="49">
        <f>E60/D60*100</f>
        <v>668.9473684210526</v>
      </c>
      <c r="G60" s="76">
        <v>12710</v>
      </c>
      <c r="H60" s="34"/>
    </row>
    <row r="61" spans="1:8" ht="12.75" customHeight="1">
      <c r="A61" s="58"/>
      <c r="B61" s="57"/>
      <c r="C61" s="54" t="s">
        <v>86</v>
      </c>
      <c r="D61" s="34">
        <v>1820</v>
      </c>
      <c r="E61" s="34">
        <f>SUM(G61)</f>
        <v>2170</v>
      </c>
      <c r="F61" s="49">
        <f>E61/D61*100</f>
        <v>119.23076923076923</v>
      </c>
      <c r="G61" s="76">
        <v>2170</v>
      </c>
      <c r="H61" s="34"/>
    </row>
    <row r="62" spans="1:88" s="8" customFormat="1" ht="12.75" customHeight="1">
      <c r="A62" s="57"/>
      <c r="B62" s="57">
        <v>80104</v>
      </c>
      <c r="C62" s="59" t="s">
        <v>34</v>
      </c>
      <c r="D62" s="45">
        <f>SUM(D82,D100,D108)</f>
        <v>17097784.89</v>
      </c>
      <c r="E62" s="45">
        <f>SUM(E82,E100,E108)</f>
        <v>17446010</v>
      </c>
      <c r="F62" s="87">
        <f>E62/D62*100</f>
        <v>102.03666797915831</v>
      </c>
      <c r="G62" s="45">
        <f>SUM(G82,G100,G108)</f>
        <v>17446010</v>
      </c>
      <c r="H62" s="4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8" customFormat="1" ht="12.75" customHeight="1">
      <c r="A63" s="57"/>
      <c r="B63" s="57"/>
      <c r="C63" s="59" t="s">
        <v>89</v>
      </c>
      <c r="D63" s="45">
        <f>SUM(D64,D78)</f>
        <v>17097784.89</v>
      </c>
      <c r="E63" s="45">
        <f>SUM(E64,E78)</f>
        <v>17446010</v>
      </c>
      <c r="F63" s="87">
        <f aca="true" t="shared" si="3" ref="F63:F77">E63/D63*100</f>
        <v>102.03666797915831</v>
      </c>
      <c r="G63" s="45">
        <f>SUM(G64,G78)</f>
        <v>17446010</v>
      </c>
      <c r="H63" s="4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8" customFormat="1" ht="12.75" customHeight="1">
      <c r="A64" s="57"/>
      <c r="B64" s="57"/>
      <c r="C64" s="54" t="s">
        <v>11</v>
      </c>
      <c r="D64" s="34">
        <f>SUM(D83,D101,D110)</f>
        <v>16970635.89</v>
      </c>
      <c r="E64" s="34">
        <f>SUM(E83,E101,E110)</f>
        <v>17446010</v>
      </c>
      <c r="F64" s="49">
        <f t="shared" si="3"/>
        <v>102.80115673379167</v>
      </c>
      <c r="G64" s="34">
        <f>SUM(G83,G101,G110)</f>
        <v>17446010</v>
      </c>
      <c r="H64" s="4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8" customFormat="1" ht="12.75" customHeight="1">
      <c r="A65" s="57"/>
      <c r="B65" s="57"/>
      <c r="C65" s="54" t="s">
        <v>13</v>
      </c>
      <c r="D65" s="34"/>
      <c r="E65" s="34"/>
      <c r="F65" s="49"/>
      <c r="G65" s="76"/>
      <c r="H65" s="45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8" customFormat="1" ht="12.75" customHeight="1">
      <c r="A66" s="57"/>
      <c r="B66" s="57"/>
      <c r="C66" s="54" t="s">
        <v>58</v>
      </c>
      <c r="D66" s="34">
        <f>SUM(D85,D105)</f>
        <v>11725596.89</v>
      </c>
      <c r="E66" s="34">
        <f>SUM(E85)</f>
        <v>12202480</v>
      </c>
      <c r="F66" s="49">
        <f t="shared" si="3"/>
        <v>104.06702630555806</v>
      </c>
      <c r="G66" s="34">
        <f>SUM(G85)</f>
        <v>12202480</v>
      </c>
      <c r="H66" s="45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8" customFormat="1" ht="12.75" customHeight="1">
      <c r="A67" s="57"/>
      <c r="B67" s="57"/>
      <c r="C67" s="54" t="s">
        <v>16</v>
      </c>
      <c r="D67" s="34"/>
      <c r="E67" s="34"/>
      <c r="F67" s="49"/>
      <c r="G67" s="76"/>
      <c r="H67" s="45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8" customFormat="1" ht="12.75" customHeight="1">
      <c r="A68" s="57"/>
      <c r="B68" s="57"/>
      <c r="C68" s="54" t="s">
        <v>59</v>
      </c>
      <c r="D68" s="34">
        <f>SUM(D87)</f>
        <v>10372054.89</v>
      </c>
      <c r="E68" s="34">
        <f>SUM(E87)</f>
        <v>11231850</v>
      </c>
      <c r="F68" s="49">
        <f t="shared" si="3"/>
        <v>108.28953490044633</v>
      </c>
      <c r="G68" s="34">
        <f>SUM(G87)</f>
        <v>11231850</v>
      </c>
      <c r="H68" s="4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8" customFormat="1" ht="12.75" customHeight="1">
      <c r="A69" s="57"/>
      <c r="B69" s="57"/>
      <c r="C69" s="54" t="s">
        <v>60</v>
      </c>
      <c r="D69" s="34">
        <f>SUM(D88+D107)</f>
        <v>1353542</v>
      </c>
      <c r="E69" s="34">
        <f>SUM(E88)</f>
        <v>970630</v>
      </c>
      <c r="F69" s="49">
        <f t="shared" si="3"/>
        <v>71.7103717505626</v>
      </c>
      <c r="G69" s="34">
        <f>SUM(G88)</f>
        <v>970630</v>
      </c>
      <c r="H69" s="45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8" customFormat="1" ht="12.75" customHeight="1">
      <c r="A70" s="57"/>
      <c r="B70" s="57"/>
      <c r="C70" s="54" t="s">
        <v>61</v>
      </c>
      <c r="D70" s="34"/>
      <c r="E70" s="34"/>
      <c r="F70" s="49"/>
      <c r="G70" s="76"/>
      <c r="H70" s="45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8" customFormat="1" ht="12.75" customHeight="1">
      <c r="A71" s="57"/>
      <c r="B71" s="57"/>
      <c r="C71" s="54" t="s">
        <v>62</v>
      </c>
      <c r="D71" s="34">
        <f>SUM(D90)</f>
        <v>704200</v>
      </c>
      <c r="E71" s="34">
        <f>SUM(E90)</f>
        <v>320000</v>
      </c>
      <c r="F71" s="49">
        <f t="shared" si="3"/>
        <v>45.44163589889236</v>
      </c>
      <c r="G71" s="34">
        <f>SUM(G90)</f>
        <v>320000</v>
      </c>
      <c r="H71" s="45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8" customFormat="1" ht="12.75" customHeight="1">
      <c r="A72" s="57"/>
      <c r="B72" s="57"/>
      <c r="C72" s="54" t="s">
        <v>85</v>
      </c>
      <c r="D72" s="34">
        <f>SUM(D74,D75)</f>
        <v>5219999</v>
      </c>
      <c r="E72" s="34">
        <f>SUM(G72)</f>
        <v>5214610</v>
      </c>
      <c r="F72" s="49">
        <f t="shared" si="3"/>
        <v>99.89676243232996</v>
      </c>
      <c r="G72" s="34">
        <f>SUM(G74,G75)</f>
        <v>5214610</v>
      </c>
      <c r="H72" s="45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8" customFormat="1" ht="12.75" customHeight="1">
      <c r="A73" s="57"/>
      <c r="B73" s="57"/>
      <c r="C73" s="54" t="s">
        <v>16</v>
      </c>
      <c r="D73" s="34"/>
      <c r="E73" s="34"/>
      <c r="F73" s="49"/>
      <c r="G73" s="76"/>
      <c r="H73" s="45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8" customFormat="1" ht="12.75" customHeight="1">
      <c r="A74" s="57"/>
      <c r="B74" s="57"/>
      <c r="C74" s="61" t="s">
        <v>64</v>
      </c>
      <c r="D74" s="34">
        <f>SUM(D93+D114)</f>
        <v>5213275</v>
      </c>
      <c r="E74" s="34">
        <f>SUM(G74)</f>
        <v>5204410</v>
      </c>
      <c r="F74" s="49">
        <f t="shared" si="3"/>
        <v>99.82995334027075</v>
      </c>
      <c r="G74" s="34">
        <v>5204410</v>
      </c>
      <c r="H74" s="4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8" customFormat="1" ht="12.75" customHeight="1">
      <c r="A75" s="57"/>
      <c r="B75" s="57"/>
      <c r="C75" s="54" t="s">
        <v>87</v>
      </c>
      <c r="D75" s="34">
        <f>SUM(D94)</f>
        <v>6724</v>
      </c>
      <c r="E75" s="34">
        <f>SUM(E94)</f>
        <v>10200</v>
      </c>
      <c r="F75" s="49">
        <f t="shared" si="3"/>
        <v>151.69541939321832</v>
      </c>
      <c r="G75" s="34">
        <f>SUM(G94)</f>
        <v>10200</v>
      </c>
      <c r="H75" s="45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8" customFormat="1" ht="12.75" customHeight="1">
      <c r="A76" s="57"/>
      <c r="B76" s="57"/>
      <c r="C76" s="54" t="s">
        <v>88</v>
      </c>
      <c r="D76" s="34"/>
      <c r="E76" s="34"/>
      <c r="F76" s="49"/>
      <c r="G76" s="76"/>
      <c r="H76" s="45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8" customFormat="1" ht="12.75" customHeight="1">
      <c r="A77" s="57"/>
      <c r="B77" s="57"/>
      <c r="C77" s="54" t="s">
        <v>86</v>
      </c>
      <c r="D77" s="34">
        <f>SUM(D96)</f>
        <v>25040</v>
      </c>
      <c r="E77" s="34">
        <f>SUM(E96)</f>
        <v>28920</v>
      </c>
      <c r="F77" s="49">
        <f t="shared" si="3"/>
        <v>115.49520766773162</v>
      </c>
      <c r="G77" s="34">
        <f>SUM(G96)</f>
        <v>28920</v>
      </c>
      <c r="H77" s="45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8" customFormat="1" ht="12.75" customHeight="1">
      <c r="A78" s="57"/>
      <c r="B78" s="57"/>
      <c r="C78" s="54" t="s">
        <v>12</v>
      </c>
      <c r="D78" s="34">
        <f>SUM(D97)</f>
        <v>127149</v>
      </c>
      <c r="E78" s="34"/>
      <c r="F78" s="34"/>
      <c r="G78" s="34"/>
      <c r="H78" s="45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8" customFormat="1" ht="12.75" customHeight="1">
      <c r="A79" s="57"/>
      <c r="B79" s="57"/>
      <c r="C79" s="54" t="s">
        <v>13</v>
      </c>
      <c r="D79" s="34"/>
      <c r="E79" s="34"/>
      <c r="F79" s="49"/>
      <c r="G79" s="76"/>
      <c r="H79" s="4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8" customFormat="1" ht="12.75" customHeight="1">
      <c r="A80" s="57"/>
      <c r="B80" s="57"/>
      <c r="C80" s="54" t="s">
        <v>82</v>
      </c>
      <c r="D80" s="34">
        <f>SUM(D99)</f>
        <v>127149</v>
      </c>
      <c r="E80" s="34"/>
      <c r="F80" s="34"/>
      <c r="G80" s="34"/>
      <c r="H80" s="45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8" customFormat="1" ht="12.75" customHeight="1">
      <c r="A81" s="57"/>
      <c r="B81" s="57"/>
      <c r="C81" s="59" t="s">
        <v>90</v>
      </c>
      <c r="D81" s="45"/>
      <c r="E81" s="45"/>
      <c r="F81" s="87"/>
      <c r="G81" s="77"/>
      <c r="H81" s="45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8" customFormat="1" ht="12.75" customHeight="1">
      <c r="A82" s="57"/>
      <c r="B82" s="57"/>
      <c r="C82" s="59" t="s">
        <v>57</v>
      </c>
      <c r="D82" s="45">
        <f>SUM(D83,D97)</f>
        <v>17050420.89</v>
      </c>
      <c r="E82" s="45">
        <f aca="true" t="shared" si="4" ref="E82:E94">SUM(G82)</f>
        <v>17430062</v>
      </c>
      <c r="F82" s="87">
        <f>E82/D82*100</f>
        <v>102.2265791117371</v>
      </c>
      <c r="G82" s="77">
        <f>SUM(G83)</f>
        <v>17430062</v>
      </c>
      <c r="H82" s="45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" ht="12.75" customHeight="1">
      <c r="A83" s="57"/>
      <c r="B83" s="57"/>
      <c r="C83" s="54" t="s">
        <v>11</v>
      </c>
      <c r="D83" s="34">
        <f>SUM(D85,D91,D96)</f>
        <v>16923271.89</v>
      </c>
      <c r="E83" s="34">
        <f t="shared" si="4"/>
        <v>17430062</v>
      </c>
      <c r="F83" s="49">
        <f>E83/D83*100</f>
        <v>102.99463433131663</v>
      </c>
      <c r="G83" s="76">
        <f>SUM(G85,G91,G96)</f>
        <v>17430062</v>
      </c>
      <c r="H83" s="34"/>
    </row>
    <row r="84" spans="1:8" ht="12.75" customHeight="1">
      <c r="A84" s="57"/>
      <c r="B84" s="57"/>
      <c r="C84" s="54" t="s">
        <v>13</v>
      </c>
      <c r="D84" s="45"/>
      <c r="E84" s="34"/>
      <c r="F84" s="49"/>
      <c r="G84" s="76"/>
      <c r="H84" s="34"/>
    </row>
    <row r="85" spans="1:8" ht="12.75" customHeight="1">
      <c r="A85" s="57"/>
      <c r="B85" s="57"/>
      <c r="C85" s="54" t="s">
        <v>58</v>
      </c>
      <c r="D85" s="34">
        <f>SUM(D87,D88)</f>
        <v>11716946.89</v>
      </c>
      <c r="E85" s="34">
        <f t="shared" si="4"/>
        <v>12202480</v>
      </c>
      <c r="F85" s="49">
        <f>E85/D85*100</f>
        <v>104.14385346761608</v>
      </c>
      <c r="G85" s="76">
        <f>SUM(G87,G88)</f>
        <v>12202480</v>
      </c>
      <c r="H85" s="34"/>
    </row>
    <row r="86" spans="1:8" ht="12.75" customHeight="1">
      <c r="A86" s="57"/>
      <c r="B86" s="57"/>
      <c r="C86" s="54" t="s">
        <v>16</v>
      </c>
      <c r="D86" s="45"/>
      <c r="E86" s="34"/>
      <c r="F86" s="49"/>
      <c r="G86" s="76"/>
      <c r="H86" s="34"/>
    </row>
    <row r="87" spans="1:8" ht="12.75" customHeight="1">
      <c r="A87" s="57"/>
      <c r="B87" s="57"/>
      <c r="C87" s="54" t="s">
        <v>59</v>
      </c>
      <c r="D87" s="34">
        <v>10372054.89</v>
      </c>
      <c r="E87" s="34">
        <f t="shared" si="4"/>
        <v>11231850</v>
      </c>
      <c r="F87" s="49">
        <f>E87/D87*100</f>
        <v>108.28953490044633</v>
      </c>
      <c r="G87" s="76">
        <v>11231850</v>
      </c>
      <c r="H87" s="34"/>
    </row>
    <row r="88" spans="1:8" ht="12.75" customHeight="1">
      <c r="A88" s="57"/>
      <c r="B88" s="57"/>
      <c r="C88" s="54" t="s">
        <v>60</v>
      </c>
      <c r="D88" s="34">
        <v>1344892</v>
      </c>
      <c r="E88" s="34">
        <f t="shared" si="4"/>
        <v>970630</v>
      </c>
      <c r="F88" s="49">
        <f>E88/D88*100</f>
        <v>72.1715944477326</v>
      </c>
      <c r="G88" s="76">
        <f>970630</f>
        <v>970630</v>
      </c>
      <c r="H88" s="34"/>
    </row>
    <row r="89" spans="1:8" ht="12.75" customHeight="1">
      <c r="A89" s="57"/>
      <c r="B89" s="57"/>
      <c r="C89" s="54" t="s">
        <v>61</v>
      </c>
      <c r="D89" s="45"/>
      <c r="E89" s="34"/>
      <c r="F89" s="49"/>
      <c r="G89" s="76"/>
      <c r="H89" s="34"/>
    </row>
    <row r="90" spans="1:8" ht="12.75" customHeight="1">
      <c r="A90" s="57"/>
      <c r="B90" s="57"/>
      <c r="C90" s="54" t="s">
        <v>62</v>
      </c>
      <c r="D90" s="34">
        <v>704200</v>
      </c>
      <c r="E90" s="34">
        <f t="shared" si="4"/>
        <v>320000</v>
      </c>
      <c r="F90" s="49">
        <f>E90/D90*100</f>
        <v>45.44163589889236</v>
      </c>
      <c r="G90" s="76">
        <v>320000</v>
      </c>
      <c r="H90" s="34"/>
    </row>
    <row r="91" spans="1:8" ht="12.75" customHeight="1">
      <c r="A91" s="57"/>
      <c r="B91" s="57"/>
      <c r="C91" s="54" t="s">
        <v>85</v>
      </c>
      <c r="D91" s="34">
        <f>SUM(D93,D94)</f>
        <v>5181285</v>
      </c>
      <c r="E91" s="34">
        <f t="shared" si="4"/>
        <v>5198662</v>
      </c>
      <c r="F91" s="49">
        <f>E91/D91*100</f>
        <v>100.33538012288457</v>
      </c>
      <c r="G91" s="76">
        <f>SUM(G93,G94)</f>
        <v>5198662</v>
      </c>
      <c r="H91" s="34"/>
    </row>
    <row r="92" spans="1:8" ht="12.75" customHeight="1">
      <c r="A92" s="57"/>
      <c r="B92" s="57"/>
      <c r="C92" s="54" t="s">
        <v>16</v>
      </c>
      <c r="D92" s="34"/>
      <c r="E92" s="34"/>
      <c r="F92" s="49"/>
      <c r="G92" s="76"/>
      <c r="H92" s="34"/>
    </row>
    <row r="93" spans="1:8" ht="12.75" customHeight="1">
      <c r="A93" s="57"/>
      <c r="B93" s="57"/>
      <c r="C93" s="61" t="s">
        <v>64</v>
      </c>
      <c r="D93" s="34">
        <v>5174561</v>
      </c>
      <c r="E93" s="34">
        <f t="shared" si="4"/>
        <v>5188462</v>
      </c>
      <c r="F93" s="49">
        <f>E93/D93*100</f>
        <v>100.26864114656296</v>
      </c>
      <c r="G93" s="76">
        <f>5204410-15948</f>
        <v>5188462</v>
      </c>
      <c r="H93" s="34"/>
    </row>
    <row r="94" spans="1:8" ht="12.75" customHeight="1">
      <c r="A94" s="57"/>
      <c r="B94" s="57"/>
      <c r="C94" s="54" t="s">
        <v>87</v>
      </c>
      <c r="D94" s="34">
        <v>6724</v>
      </c>
      <c r="E94" s="34">
        <f t="shared" si="4"/>
        <v>10200</v>
      </c>
      <c r="F94" s="49">
        <f>E94/D94*100</f>
        <v>151.69541939321832</v>
      </c>
      <c r="G94" s="76">
        <v>10200</v>
      </c>
      <c r="H94" s="34"/>
    </row>
    <row r="95" spans="1:8" ht="12.75" customHeight="1">
      <c r="A95" s="57"/>
      <c r="B95" s="57"/>
      <c r="C95" s="54" t="s">
        <v>88</v>
      </c>
      <c r="D95" s="34"/>
      <c r="E95" s="34"/>
      <c r="F95" s="49"/>
      <c r="G95" s="76"/>
      <c r="H95" s="34"/>
    </row>
    <row r="96" spans="1:8" ht="12.75" customHeight="1">
      <c r="A96" s="57"/>
      <c r="B96" s="57"/>
      <c r="C96" s="54" t="s">
        <v>86</v>
      </c>
      <c r="D96" s="34">
        <v>25040</v>
      </c>
      <c r="E96" s="34">
        <f>SUM(G96)</f>
        <v>28920</v>
      </c>
      <c r="F96" s="49">
        <f>E96/D96*100</f>
        <v>115.49520766773162</v>
      </c>
      <c r="G96" s="76">
        <v>28920</v>
      </c>
      <c r="H96" s="34"/>
    </row>
    <row r="97" spans="1:8" ht="12.75" customHeight="1">
      <c r="A97" s="57"/>
      <c r="B97" s="57"/>
      <c r="C97" s="54" t="s">
        <v>12</v>
      </c>
      <c r="D97" s="34">
        <f>SUM(D99)</f>
        <v>127149</v>
      </c>
      <c r="E97" s="45"/>
      <c r="F97" s="49"/>
      <c r="G97" s="77"/>
      <c r="H97" s="34"/>
    </row>
    <row r="98" spans="1:8" ht="12.75" customHeight="1">
      <c r="A98" s="57"/>
      <c r="B98" s="57"/>
      <c r="C98" s="54" t="s">
        <v>13</v>
      </c>
      <c r="D98" s="34"/>
      <c r="E98" s="45"/>
      <c r="F98" s="49"/>
      <c r="G98" s="77"/>
      <c r="H98" s="34"/>
    </row>
    <row r="99" spans="1:8" ht="12.75" customHeight="1">
      <c r="A99" s="57"/>
      <c r="B99" s="57"/>
      <c r="C99" s="54" t="s">
        <v>82</v>
      </c>
      <c r="D99" s="34">
        <v>127149</v>
      </c>
      <c r="E99" s="45"/>
      <c r="F99" s="49"/>
      <c r="G99" s="77"/>
      <c r="H99" s="34"/>
    </row>
    <row r="100" spans="1:88" s="8" customFormat="1" ht="12.75" customHeight="1">
      <c r="A100" s="57"/>
      <c r="B100" s="57"/>
      <c r="C100" s="59" t="s">
        <v>65</v>
      </c>
      <c r="D100" s="45">
        <f>SUM(D101)</f>
        <v>8650</v>
      </c>
      <c r="E100" s="45"/>
      <c r="F100" s="49"/>
      <c r="G100" s="77"/>
      <c r="H100" s="45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" ht="12.75" customHeight="1">
      <c r="A101" s="57"/>
      <c r="B101" s="57"/>
      <c r="C101" s="54" t="s">
        <v>11</v>
      </c>
      <c r="D101" s="34">
        <f>SUM(D105)</f>
        <v>8650</v>
      </c>
      <c r="E101" s="45"/>
      <c r="F101" s="49"/>
      <c r="G101" s="77"/>
      <c r="H101" s="34"/>
    </row>
    <row r="102" spans="1:8" ht="12.75" customHeight="1">
      <c r="A102" s="57"/>
      <c r="B102" s="57"/>
      <c r="C102" s="54" t="s">
        <v>90</v>
      </c>
      <c r="D102" s="34"/>
      <c r="E102" s="45"/>
      <c r="F102" s="34"/>
      <c r="G102" s="77"/>
      <c r="H102" s="34"/>
    </row>
    <row r="103" spans="1:8" ht="13.5" thickBot="1">
      <c r="A103" s="97" t="s">
        <v>119</v>
      </c>
      <c r="B103" s="97"/>
      <c r="C103" s="97"/>
      <c r="D103" s="97"/>
      <c r="E103" s="97"/>
      <c r="F103" s="97"/>
      <c r="G103" s="97"/>
      <c r="H103" s="97"/>
    </row>
    <row r="104" spans="1:8" ht="13.5" thickBot="1">
      <c r="A104" s="64" t="s">
        <v>6</v>
      </c>
      <c r="B104" s="64" t="s">
        <v>7</v>
      </c>
      <c r="C104" s="63" t="s">
        <v>8</v>
      </c>
      <c r="D104" s="62" t="s">
        <v>9</v>
      </c>
      <c r="E104" s="62" t="s">
        <v>10</v>
      </c>
      <c r="F104" s="62" t="s">
        <v>19</v>
      </c>
      <c r="G104" s="62" t="s">
        <v>20</v>
      </c>
      <c r="H104" s="62" t="s">
        <v>21</v>
      </c>
    </row>
    <row r="105" spans="1:8" ht="12.75" customHeight="1">
      <c r="A105" s="57"/>
      <c r="B105" s="57"/>
      <c r="C105" s="54" t="s">
        <v>109</v>
      </c>
      <c r="D105" s="34">
        <f>SUM(D107)</f>
        <v>8650</v>
      </c>
      <c r="E105" s="45"/>
      <c r="F105" s="49"/>
      <c r="G105" s="77"/>
      <c r="H105" s="34"/>
    </row>
    <row r="106" spans="1:8" ht="12.75" customHeight="1">
      <c r="A106" s="57"/>
      <c r="B106" s="57"/>
      <c r="C106" s="54" t="s">
        <v>16</v>
      </c>
      <c r="D106" s="34"/>
      <c r="E106" s="45"/>
      <c r="F106" s="49"/>
      <c r="G106" s="77"/>
      <c r="H106" s="34"/>
    </row>
    <row r="107" spans="1:8" ht="12.75" customHeight="1">
      <c r="A107" s="57"/>
      <c r="B107" s="57"/>
      <c r="C107" s="54" t="s">
        <v>60</v>
      </c>
      <c r="D107" s="34">
        <v>8650</v>
      </c>
      <c r="E107" s="45"/>
      <c r="F107" s="49"/>
      <c r="G107" s="77"/>
      <c r="H107" s="34"/>
    </row>
    <row r="108" spans="1:88" s="8" customFormat="1" ht="12.75" customHeight="1">
      <c r="A108" s="57"/>
      <c r="B108" s="57"/>
      <c r="C108" s="59" t="s">
        <v>100</v>
      </c>
      <c r="D108" s="45">
        <f>SUM(D110)</f>
        <v>38714</v>
      </c>
      <c r="E108" s="45">
        <f>SUM(G108)</f>
        <v>15948</v>
      </c>
      <c r="F108" s="87">
        <f>E108/D108*100</f>
        <v>41.194399958671276</v>
      </c>
      <c r="G108" s="77">
        <f>SUM(G110)</f>
        <v>15948</v>
      </c>
      <c r="H108" s="45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</row>
    <row r="109" spans="1:88" s="8" customFormat="1" ht="12.75" customHeight="1">
      <c r="A109" s="57"/>
      <c r="B109" s="57"/>
      <c r="C109" s="59" t="s">
        <v>101</v>
      </c>
      <c r="D109" s="45"/>
      <c r="E109" s="45"/>
      <c r="F109" s="49"/>
      <c r="G109" s="77"/>
      <c r="H109" s="45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</row>
    <row r="110" spans="1:8" ht="12.75" customHeight="1">
      <c r="A110" s="58"/>
      <c r="B110" s="58"/>
      <c r="C110" s="54" t="s">
        <v>11</v>
      </c>
      <c r="D110" s="34">
        <f>SUM(D112)</f>
        <v>38714</v>
      </c>
      <c r="E110" s="34">
        <f>SUM(G110)</f>
        <v>15948</v>
      </c>
      <c r="F110" s="49">
        <f>E110/D110*100</f>
        <v>41.194399958671276</v>
      </c>
      <c r="G110" s="76">
        <v>15948</v>
      </c>
      <c r="H110" s="34"/>
    </row>
    <row r="111" spans="1:8" ht="12.75" customHeight="1">
      <c r="A111" s="58"/>
      <c r="B111" s="58"/>
      <c r="C111" s="54" t="s">
        <v>14</v>
      </c>
      <c r="D111" s="34"/>
      <c r="E111" s="34"/>
      <c r="F111" s="49"/>
      <c r="G111" s="76"/>
      <c r="H111" s="34"/>
    </row>
    <row r="112" spans="1:8" ht="12.75" customHeight="1">
      <c r="A112" s="58"/>
      <c r="B112" s="58"/>
      <c r="C112" s="54" t="s">
        <v>83</v>
      </c>
      <c r="D112" s="34">
        <f>SUM(D114)</f>
        <v>38714</v>
      </c>
      <c r="E112" s="34">
        <f>SUM(E114)</f>
        <v>15948</v>
      </c>
      <c r="F112" s="49">
        <f>E112/D112*100</f>
        <v>41.194399958671276</v>
      </c>
      <c r="G112" s="34">
        <f>SUM(G114)</f>
        <v>15948</v>
      </c>
      <c r="H112" s="34"/>
    </row>
    <row r="113" spans="1:8" ht="12.75" customHeight="1">
      <c r="A113" s="58"/>
      <c r="B113" s="58"/>
      <c r="C113" s="54" t="s">
        <v>13</v>
      </c>
      <c r="D113" s="34"/>
      <c r="E113" s="34"/>
      <c r="F113" s="49"/>
      <c r="G113" s="76"/>
      <c r="H113" s="34"/>
    </row>
    <row r="114" spans="1:8" ht="12.75" customHeight="1">
      <c r="A114" s="58"/>
      <c r="B114" s="58"/>
      <c r="C114" s="54" t="s">
        <v>110</v>
      </c>
      <c r="D114" s="34">
        <v>38714</v>
      </c>
      <c r="E114" s="34">
        <f>SUM(G114)</f>
        <v>15948</v>
      </c>
      <c r="F114" s="49">
        <f>E114/D114*100</f>
        <v>41.194399958671276</v>
      </c>
      <c r="G114" s="76">
        <f>SUM(G110:G111)</f>
        <v>15948</v>
      </c>
      <c r="H114" s="34"/>
    </row>
    <row r="115" spans="1:88" s="8" customFormat="1" ht="12.75" customHeight="1">
      <c r="A115" s="57"/>
      <c r="B115" s="57">
        <v>80105</v>
      </c>
      <c r="C115" s="59" t="s">
        <v>35</v>
      </c>
      <c r="D115" s="45">
        <f>SUM(D127,D137)</f>
        <v>1385275.21</v>
      </c>
      <c r="E115" s="45">
        <f>SUM(E127,E137)</f>
        <v>1397960</v>
      </c>
      <c r="F115" s="87">
        <f>E115/D115*100</f>
        <v>100.91568736005894</v>
      </c>
      <c r="G115" s="45">
        <f>SUM(G127,G137)</f>
        <v>1397960</v>
      </c>
      <c r="H115" s="45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</row>
    <row r="116" spans="1:88" s="8" customFormat="1" ht="12.75" customHeight="1">
      <c r="A116" s="57"/>
      <c r="B116" s="57"/>
      <c r="C116" s="59" t="s">
        <v>89</v>
      </c>
      <c r="D116" s="45">
        <f>SUM(D117)</f>
        <v>1385275.21</v>
      </c>
      <c r="E116" s="45">
        <f>SUM(E117)</f>
        <v>1397960</v>
      </c>
      <c r="F116" s="87">
        <f>E116/D116*100</f>
        <v>100.91568736005894</v>
      </c>
      <c r="G116" s="45">
        <f>SUM(G117)</f>
        <v>1397960</v>
      </c>
      <c r="H116" s="45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</row>
    <row r="117" spans="1:8" ht="12.75" customHeight="1">
      <c r="A117" s="58"/>
      <c r="B117" s="58"/>
      <c r="C117" s="54" t="s">
        <v>11</v>
      </c>
      <c r="D117" s="34">
        <f>SUM(D128,D139)</f>
        <v>1385275.21</v>
      </c>
      <c r="E117" s="34">
        <f>SUM(E128,E139)</f>
        <v>1397960</v>
      </c>
      <c r="F117" s="49">
        <f>E117/D117*100</f>
        <v>100.91568736005894</v>
      </c>
      <c r="G117" s="34">
        <f>SUM(G128,G139)</f>
        <v>1397960</v>
      </c>
      <c r="H117" s="34"/>
    </row>
    <row r="118" spans="1:8" ht="12.75" customHeight="1">
      <c r="A118" s="58"/>
      <c r="B118" s="58"/>
      <c r="C118" s="54" t="s">
        <v>13</v>
      </c>
      <c r="D118" s="34"/>
      <c r="E118" s="34"/>
      <c r="F118" s="49"/>
      <c r="G118" s="76"/>
      <c r="H118" s="34"/>
    </row>
    <row r="119" spans="1:8" ht="12.75" customHeight="1">
      <c r="A119" s="58"/>
      <c r="B119" s="58"/>
      <c r="C119" s="54" t="s">
        <v>58</v>
      </c>
      <c r="D119" s="34">
        <f>SUM(D130,D141)</f>
        <v>1383155.21</v>
      </c>
      <c r="E119" s="34">
        <f>SUM(E130,E141)</f>
        <v>1395690</v>
      </c>
      <c r="F119" s="49">
        <f aca="true" t="shared" si="5" ref="F119:F125">E119/D119*100</f>
        <v>100.90624608933079</v>
      </c>
      <c r="G119" s="34">
        <f>SUM(G130,G141)</f>
        <v>1395690</v>
      </c>
      <c r="H119" s="34"/>
    </row>
    <row r="120" spans="1:8" ht="12.75" customHeight="1">
      <c r="A120" s="58"/>
      <c r="B120" s="58"/>
      <c r="C120" s="54" t="s">
        <v>16</v>
      </c>
      <c r="D120" s="34"/>
      <c r="E120" s="34"/>
      <c r="F120" s="49"/>
      <c r="G120" s="76"/>
      <c r="H120" s="34"/>
    </row>
    <row r="121" spans="1:8" ht="12.75" customHeight="1">
      <c r="A121" s="58"/>
      <c r="B121" s="58"/>
      <c r="C121" s="54" t="s">
        <v>59</v>
      </c>
      <c r="D121" s="34">
        <f>SUM(D132,D143)</f>
        <v>1251110.21</v>
      </c>
      <c r="E121" s="34">
        <f>SUM(E132,E143)</f>
        <v>1305650</v>
      </c>
      <c r="F121" s="49">
        <f t="shared" si="5"/>
        <v>104.35931139911328</v>
      </c>
      <c r="G121" s="34">
        <f>SUM(G132,G143)</f>
        <v>1305650</v>
      </c>
      <c r="H121" s="34"/>
    </row>
    <row r="122" spans="1:8" ht="12.75" customHeight="1">
      <c r="A122" s="58"/>
      <c r="B122" s="58"/>
      <c r="C122" s="54" t="s">
        <v>60</v>
      </c>
      <c r="D122" s="34">
        <f>SUM(D133,D144)</f>
        <v>132045</v>
      </c>
      <c r="E122" s="34">
        <f>SUM(E133,E144)</f>
        <v>90040</v>
      </c>
      <c r="F122" s="49">
        <f t="shared" si="5"/>
        <v>68.18887500473323</v>
      </c>
      <c r="G122" s="34">
        <f>SUM(G133,G144)</f>
        <v>90040</v>
      </c>
      <c r="H122" s="34"/>
    </row>
    <row r="123" spans="1:8" ht="12.75" customHeight="1">
      <c r="A123" s="58"/>
      <c r="B123" s="58"/>
      <c r="C123" s="54" t="s">
        <v>61</v>
      </c>
      <c r="D123" s="34"/>
      <c r="E123" s="34"/>
      <c r="F123" s="49"/>
      <c r="G123" s="76"/>
      <c r="H123" s="34"/>
    </row>
    <row r="124" spans="1:8" ht="12.75" customHeight="1">
      <c r="A124" s="58"/>
      <c r="B124" s="58"/>
      <c r="C124" s="54" t="s">
        <v>62</v>
      </c>
      <c r="D124" s="34">
        <f>SUM(D135,D146)</f>
        <v>49500</v>
      </c>
      <c r="E124" s="34">
        <f>SUM(E135,E146)</f>
        <v>5460</v>
      </c>
      <c r="F124" s="49">
        <f t="shared" si="5"/>
        <v>11.030303030303031</v>
      </c>
      <c r="G124" s="34">
        <f>SUM(G135,G146)</f>
        <v>5460</v>
      </c>
      <c r="H124" s="34"/>
    </row>
    <row r="125" spans="1:8" ht="12.75" customHeight="1">
      <c r="A125" s="58"/>
      <c r="B125" s="58"/>
      <c r="C125" s="54" t="s">
        <v>63</v>
      </c>
      <c r="D125" s="34">
        <f>SUM(D136,D147)</f>
        <v>2120</v>
      </c>
      <c r="E125" s="34">
        <f>SUM(E136,E147)</f>
        <v>2270</v>
      </c>
      <c r="F125" s="49">
        <f t="shared" si="5"/>
        <v>107.0754716981132</v>
      </c>
      <c r="G125" s="34">
        <f>SUM(G136,G147)</f>
        <v>2270</v>
      </c>
      <c r="H125" s="34"/>
    </row>
    <row r="126" spans="1:88" s="8" customFormat="1" ht="12.75" customHeight="1">
      <c r="A126" s="57"/>
      <c r="B126" s="57"/>
      <c r="C126" s="59" t="s">
        <v>90</v>
      </c>
      <c r="D126" s="45"/>
      <c r="E126" s="45"/>
      <c r="F126" s="87"/>
      <c r="G126" s="77"/>
      <c r="H126" s="45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</row>
    <row r="127" spans="1:88" s="8" customFormat="1" ht="12.75" customHeight="1">
      <c r="A127" s="57"/>
      <c r="B127" s="57"/>
      <c r="C127" s="59" t="s">
        <v>57</v>
      </c>
      <c r="D127" s="45">
        <f>SUM(D128)</f>
        <v>1385275.21</v>
      </c>
      <c r="E127" s="45">
        <f>SUM(G127)</f>
        <v>1386691</v>
      </c>
      <c r="F127" s="87">
        <f>E127/D127*100</f>
        <v>100.10220279622271</v>
      </c>
      <c r="G127" s="77">
        <f>SUM(G128)</f>
        <v>1386691</v>
      </c>
      <c r="H127" s="45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</row>
    <row r="128" spans="1:8" ht="12.75" customHeight="1">
      <c r="A128" s="58"/>
      <c r="B128" s="57"/>
      <c r="C128" s="54" t="s">
        <v>11</v>
      </c>
      <c r="D128" s="34">
        <f>SUM(D130,D136)</f>
        <v>1385275.21</v>
      </c>
      <c r="E128" s="34">
        <f>SUM(G128)</f>
        <v>1386691</v>
      </c>
      <c r="F128" s="49">
        <f>E128/D128*100</f>
        <v>100.10220279622271</v>
      </c>
      <c r="G128" s="76">
        <f>SUM(G130,G136)</f>
        <v>1386691</v>
      </c>
      <c r="H128" s="34"/>
    </row>
    <row r="129" spans="1:8" ht="12.75" customHeight="1">
      <c r="A129" s="58"/>
      <c r="B129" s="57"/>
      <c r="C129" s="54" t="s">
        <v>13</v>
      </c>
      <c r="D129" s="34"/>
      <c r="E129" s="34"/>
      <c r="F129" s="49"/>
      <c r="G129" s="76"/>
      <c r="H129" s="34"/>
    </row>
    <row r="130" spans="1:8" ht="12.75" customHeight="1">
      <c r="A130" s="58"/>
      <c r="B130" s="57"/>
      <c r="C130" s="54" t="s">
        <v>58</v>
      </c>
      <c r="D130" s="34">
        <f>SUM(D132,D133)</f>
        <v>1383155.21</v>
      </c>
      <c r="E130" s="34">
        <f>SUM(G130)</f>
        <v>1384434</v>
      </c>
      <c r="F130" s="49">
        <f>E130/D130*100</f>
        <v>100.09245455540743</v>
      </c>
      <c r="G130" s="76">
        <f>SUM(G132,G133)</f>
        <v>1384434</v>
      </c>
      <c r="H130" s="34"/>
    </row>
    <row r="131" spans="1:8" ht="12.75" customHeight="1">
      <c r="A131" s="58"/>
      <c r="B131" s="57"/>
      <c r="C131" s="54" t="s">
        <v>16</v>
      </c>
      <c r="D131" s="34"/>
      <c r="E131" s="45"/>
      <c r="F131" s="49"/>
      <c r="G131" s="76"/>
      <c r="H131" s="34"/>
    </row>
    <row r="132" spans="1:8" ht="12.75" customHeight="1">
      <c r="A132" s="58"/>
      <c r="B132" s="57"/>
      <c r="C132" s="54" t="s">
        <v>59</v>
      </c>
      <c r="D132" s="34">
        <v>1251110.21</v>
      </c>
      <c r="E132" s="34">
        <f>SUM(G132)</f>
        <v>1295542</v>
      </c>
      <c r="F132" s="49">
        <f>E132/D132*100</f>
        <v>103.55138896996132</v>
      </c>
      <c r="G132" s="76">
        <v>1295542</v>
      </c>
      <c r="H132" s="34"/>
    </row>
    <row r="133" spans="1:8" ht="12.75" customHeight="1">
      <c r="A133" s="58"/>
      <c r="B133" s="57"/>
      <c r="C133" s="54" t="s">
        <v>60</v>
      </c>
      <c r="D133" s="34">
        <v>132045</v>
      </c>
      <c r="E133" s="34">
        <f>SUM(G133)</f>
        <v>88892</v>
      </c>
      <c r="F133" s="49">
        <f>E133/D133*100</f>
        <v>67.3194744215987</v>
      </c>
      <c r="G133" s="76">
        <v>88892</v>
      </c>
      <c r="H133" s="34"/>
    </row>
    <row r="134" spans="1:8" ht="12.75" customHeight="1">
      <c r="A134" s="58"/>
      <c r="B134" s="57"/>
      <c r="C134" s="54" t="s">
        <v>61</v>
      </c>
      <c r="D134" s="34"/>
      <c r="E134" s="34"/>
      <c r="F134" s="49"/>
      <c r="G134" s="76"/>
      <c r="H134" s="34"/>
    </row>
    <row r="135" spans="1:8" ht="12.75" customHeight="1">
      <c r="A135" s="58"/>
      <c r="B135" s="57"/>
      <c r="C135" s="54" t="s">
        <v>62</v>
      </c>
      <c r="D135" s="34">
        <v>49500</v>
      </c>
      <c r="E135" s="34">
        <f>SUM(G135)</f>
        <v>4885</v>
      </c>
      <c r="F135" s="49">
        <f>E135/D135*100</f>
        <v>9.868686868686869</v>
      </c>
      <c r="G135" s="76">
        <v>4885</v>
      </c>
      <c r="H135" s="34"/>
    </row>
    <row r="136" spans="1:8" ht="12.75" customHeight="1">
      <c r="A136" s="58"/>
      <c r="B136" s="57"/>
      <c r="C136" s="54" t="s">
        <v>63</v>
      </c>
      <c r="D136" s="34">
        <v>2120</v>
      </c>
      <c r="E136" s="34">
        <f>SUM(G136)</f>
        <v>2257</v>
      </c>
      <c r="F136" s="49">
        <f>E136/D136*100</f>
        <v>106.4622641509434</v>
      </c>
      <c r="G136" s="76">
        <v>2257</v>
      </c>
      <c r="H136" s="29"/>
    </row>
    <row r="137" spans="1:88" s="8" customFormat="1" ht="12.75" customHeight="1">
      <c r="A137" s="57"/>
      <c r="B137" s="57"/>
      <c r="C137" s="59" t="s">
        <v>100</v>
      </c>
      <c r="D137" s="45"/>
      <c r="E137" s="45">
        <f>SUM(E139)</f>
        <v>11269</v>
      </c>
      <c r="F137" s="87"/>
      <c r="G137" s="45">
        <f>SUM(G139)</f>
        <v>11269</v>
      </c>
      <c r="H137" s="2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</row>
    <row r="138" spans="1:88" s="8" customFormat="1" ht="12.75" customHeight="1">
      <c r="A138" s="57"/>
      <c r="B138" s="57"/>
      <c r="C138" s="59" t="s">
        <v>101</v>
      </c>
      <c r="D138" s="45"/>
      <c r="E138" s="45"/>
      <c r="F138" s="87"/>
      <c r="G138" s="77"/>
      <c r="H138" s="2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</row>
    <row r="139" spans="1:8" ht="12.75" customHeight="1">
      <c r="A139" s="58"/>
      <c r="B139" s="57"/>
      <c r="C139" s="54" t="s">
        <v>11</v>
      </c>
      <c r="D139" s="34"/>
      <c r="E139" s="34">
        <f>SUM(G139)</f>
        <v>11269</v>
      </c>
      <c r="F139" s="49"/>
      <c r="G139" s="76">
        <f>SUM(G141,G147)</f>
        <v>11269</v>
      </c>
      <c r="H139" s="29"/>
    </row>
    <row r="140" spans="1:8" ht="12.75" customHeight="1">
      <c r="A140" s="58"/>
      <c r="B140" s="57"/>
      <c r="C140" s="54" t="s">
        <v>13</v>
      </c>
      <c r="D140" s="34"/>
      <c r="E140" s="34"/>
      <c r="F140" s="49"/>
      <c r="G140" s="76"/>
      <c r="H140" s="29"/>
    </row>
    <row r="141" spans="1:8" ht="12.75" customHeight="1">
      <c r="A141" s="58"/>
      <c r="B141" s="57"/>
      <c r="C141" s="54" t="s">
        <v>58</v>
      </c>
      <c r="D141" s="34"/>
      <c r="E141" s="34">
        <f aca="true" t="shared" si="6" ref="E141:E147">SUM(G141)</f>
        <v>11256</v>
      </c>
      <c r="F141" s="49"/>
      <c r="G141" s="76">
        <f>SUM(G143,G144)</f>
        <v>11256</v>
      </c>
      <c r="H141" s="29"/>
    </row>
    <row r="142" spans="1:8" ht="12.75" customHeight="1">
      <c r="A142" s="58"/>
      <c r="B142" s="57"/>
      <c r="C142" s="54" t="s">
        <v>16</v>
      </c>
      <c r="D142" s="34"/>
      <c r="E142" s="34"/>
      <c r="F142" s="49"/>
      <c r="G142" s="76"/>
      <c r="H142" s="29"/>
    </row>
    <row r="143" spans="1:8" ht="12.75" customHeight="1">
      <c r="A143" s="58"/>
      <c r="B143" s="57"/>
      <c r="C143" s="54" t="s">
        <v>59</v>
      </c>
      <c r="D143" s="34"/>
      <c r="E143" s="34">
        <f t="shared" si="6"/>
        <v>10108</v>
      </c>
      <c r="F143" s="49"/>
      <c r="G143" s="76">
        <v>10108</v>
      </c>
      <c r="H143" s="29"/>
    </row>
    <row r="144" spans="1:8" ht="12.75" customHeight="1">
      <c r="A144" s="58"/>
      <c r="B144" s="57"/>
      <c r="C144" s="54" t="s">
        <v>60</v>
      </c>
      <c r="D144" s="34"/>
      <c r="E144" s="34">
        <f t="shared" si="6"/>
        <v>1148</v>
      </c>
      <c r="F144" s="49"/>
      <c r="G144" s="76">
        <v>1148</v>
      </c>
      <c r="H144" s="29"/>
    </row>
    <row r="145" spans="1:8" ht="12.75" customHeight="1">
      <c r="A145" s="58"/>
      <c r="B145" s="57"/>
      <c r="C145" s="54" t="s">
        <v>61</v>
      </c>
      <c r="D145" s="34"/>
      <c r="E145" s="34"/>
      <c r="F145" s="49"/>
      <c r="G145" s="76"/>
      <c r="H145" s="29"/>
    </row>
    <row r="146" spans="1:8" ht="12.75" customHeight="1">
      <c r="A146" s="58"/>
      <c r="B146" s="57"/>
      <c r="C146" s="54" t="s">
        <v>62</v>
      </c>
      <c r="D146" s="34"/>
      <c r="E146" s="34">
        <f t="shared" si="6"/>
        <v>575</v>
      </c>
      <c r="F146" s="49"/>
      <c r="G146" s="76">
        <v>575</v>
      </c>
      <c r="H146" s="29"/>
    </row>
    <row r="147" spans="1:8" ht="12.75" customHeight="1">
      <c r="A147" s="58"/>
      <c r="B147" s="57"/>
      <c r="C147" s="54" t="s">
        <v>63</v>
      </c>
      <c r="D147" s="34"/>
      <c r="E147" s="34">
        <f t="shared" si="6"/>
        <v>13</v>
      </c>
      <c r="F147" s="49"/>
      <c r="G147" s="76">
        <v>13</v>
      </c>
      <c r="H147" s="29"/>
    </row>
    <row r="148" spans="1:88" s="8" customFormat="1" ht="12.75" customHeight="1">
      <c r="A148" s="57"/>
      <c r="B148" s="57">
        <v>80110</v>
      </c>
      <c r="C148" s="59" t="s">
        <v>37</v>
      </c>
      <c r="D148" s="45">
        <f>SUM(D151)</f>
        <v>21995517.9</v>
      </c>
      <c r="E148" s="45">
        <f>SUM(G148)</f>
        <v>21971120</v>
      </c>
      <c r="F148" s="45">
        <f aca="true" t="shared" si="7" ref="F148:F218">E148/D148*100</f>
        <v>99.88907785617542</v>
      </c>
      <c r="G148" s="45">
        <f>SUM(G151)</f>
        <v>21971120</v>
      </c>
      <c r="H148" s="2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</row>
    <row r="149" spans="1:8" ht="13.5" thickBot="1">
      <c r="A149" s="97" t="s">
        <v>120</v>
      </c>
      <c r="B149" s="97"/>
      <c r="C149" s="97"/>
      <c r="D149" s="97"/>
      <c r="E149" s="97"/>
      <c r="F149" s="97"/>
      <c r="G149" s="97"/>
      <c r="H149" s="97"/>
    </row>
    <row r="150" spans="1:8" ht="13.5" thickBot="1">
      <c r="A150" s="64" t="s">
        <v>6</v>
      </c>
      <c r="B150" s="64" t="s">
        <v>7</v>
      </c>
      <c r="C150" s="63" t="s">
        <v>8</v>
      </c>
      <c r="D150" s="62" t="s">
        <v>9</v>
      </c>
      <c r="E150" s="62" t="s">
        <v>10</v>
      </c>
      <c r="F150" s="62" t="s">
        <v>19</v>
      </c>
      <c r="G150" s="62" t="s">
        <v>20</v>
      </c>
      <c r="H150" s="62" t="s">
        <v>21</v>
      </c>
    </row>
    <row r="151" spans="1:88" s="8" customFormat="1" ht="12.75" customHeight="1">
      <c r="A151" s="57"/>
      <c r="B151" s="57"/>
      <c r="C151" s="59" t="s">
        <v>57</v>
      </c>
      <c r="D151" s="45">
        <f>SUM(D152,D164)</f>
        <v>21995517.9</v>
      </c>
      <c r="E151" s="45">
        <f>SUM(G151)</f>
        <v>21971120</v>
      </c>
      <c r="F151" s="45">
        <f t="shared" si="7"/>
        <v>99.88907785617542</v>
      </c>
      <c r="G151" s="45">
        <f>SUM(G152)</f>
        <v>21971120</v>
      </c>
      <c r="H151" s="45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</row>
    <row r="152" spans="1:8" ht="12.75" customHeight="1">
      <c r="A152" s="58"/>
      <c r="B152" s="57"/>
      <c r="C152" s="54" t="s">
        <v>11</v>
      </c>
      <c r="D152" s="34">
        <f>SUM(D154,D160,D163)</f>
        <v>21556024.84</v>
      </c>
      <c r="E152" s="34">
        <f>SUM(G152)</f>
        <v>21971120</v>
      </c>
      <c r="F152" s="49">
        <f t="shared" si="7"/>
        <v>101.92565727253078</v>
      </c>
      <c r="G152" s="34">
        <f>SUM(G154,G160,G163)</f>
        <v>21971120</v>
      </c>
      <c r="H152" s="34"/>
    </row>
    <row r="153" spans="1:8" ht="12.75" customHeight="1">
      <c r="A153" s="58"/>
      <c r="B153" s="57"/>
      <c r="C153" s="54" t="s">
        <v>13</v>
      </c>
      <c r="D153" s="34"/>
      <c r="E153" s="34"/>
      <c r="F153" s="49"/>
      <c r="G153" s="34"/>
      <c r="H153" s="34"/>
    </row>
    <row r="154" spans="1:8" ht="12.75" customHeight="1">
      <c r="A154" s="58"/>
      <c r="B154" s="57"/>
      <c r="C154" s="54" t="s">
        <v>58</v>
      </c>
      <c r="D154" s="34">
        <f>SUM(D156,D157)</f>
        <v>19746042.84</v>
      </c>
      <c r="E154" s="34">
        <f>SUM(G154)</f>
        <v>19953510</v>
      </c>
      <c r="F154" s="49">
        <f t="shared" si="7"/>
        <v>101.05067714924496</v>
      </c>
      <c r="G154" s="34">
        <f>SUM(G156,G157)</f>
        <v>19953510</v>
      </c>
      <c r="H154" s="34"/>
    </row>
    <row r="155" spans="1:8" ht="12.75" customHeight="1">
      <c r="A155" s="58"/>
      <c r="B155" s="57"/>
      <c r="C155" s="54" t="s">
        <v>16</v>
      </c>
      <c r="D155" s="34"/>
      <c r="E155" s="34"/>
      <c r="F155" s="49"/>
      <c r="G155" s="34"/>
      <c r="H155" s="34"/>
    </row>
    <row r="156" spans="1:8" s="90" customFormat="1" ht="12.75" customHeight="1">
      <c r="A156" s="58"/>
      <c r="B156" s="57"/>
      <c r="C156" s="54" t="s">
        <v>59</v>
      </c>
      <c r="D156" s="34">
        <v>16570235.84</v>
      </c>
      <c r="E156" s="34">
        <f>SUM(G156)</f>
        <v>17143020</v>
      </c>
      <c r="F156" s="34">
        <f t="shared" si="7"/>
        <v>103.45670493486469</v>
      </c>
      <c r="G156" s="34">
        <v>17143020</v>
      </c>
      <c r="H156" s="34"/>
    </row>
    <row r="157" spans="1:8" ht="12.75" customHeight="1">
      <c r="A157" s="58"/>
      <c r="B157" s="57"/>
      <c r="C157" s="54" t="s">
        <v>60</v>
      </c>
      <c r="D157" s="34">
        <v>3175807</v>
      </c>
      <c r="E157" s="34">
        <f>SUM(G157)</f>
        <v>2810490</v>
      </c>
      <c r="F157" s="49">
        <f t="shared" si="7"/>
        <v>88.49687654193092</v>
      </c>
      <c r="G157" s="34">
        <v>2810490</v>
      </c>
      <c r="H157" s="34"/>
    </row>
    <row r="158" spans="1:8" ht="12.75" customHeight="1">
      <c r="A158" s="58"/>
      <c r="B158" s="57"/>
      <c r="C158" s="54" t="s">
        <v>61</v>
      </c>
      <c r="D158" s="34"/>
      <c r="E158" s="34"/>
      <c r="F158" s="49"/>
      <c r="G158" s="34"/>
      <c r="H158" s="34"/>
    </row>
    <row r="159" spans="1:8" ht="12.75" customHeight="1">
      <c r="A159" s="58"/>
      <c r="B159" s="57"/>
      <c r="C159" s="54" t="s">
        <v>62</v>
      </c>
      <c r="D159" s="34">
        <v>318965</v>
      </c>
      <c r="E159" s="34">
        <f>SUM(G159)</f>
        <v>198760</v>
      </c>
      <c r="F159" s="49">
        <f t="shared" si="7"/>
        <v>62.31404699575188</v>
      </c>
      <c r="G159" s="34">
        <v>198760</v>
      </c>
      <c r="H159" s="34"/>
    </row>
    <row r="160" spans="1:8" ht="12.75" customHeight="1">
      <c r="A160" s="58"/>
      <c r="B160" s="57"/>
      <c r="C160" s="54" t="s">
        <v>85</v>
      </c>
      <c r="D160" s="34">
        <f>SUM(D162)</f>
        <v>1742042</v>
      </c>
      <c r="E160" s="34">
        <f>SUM(G160)</f>
        <v>1986250</v>
      </c>
      <c r="F160" s="49">
        <f t="shared" si="7"/>
        <v>114.01849094338712</v>
      </c>
      <c r="G160" s="34">
        <f>SUM(G162)</f>
        <v>1986250</v>
      </c>
      <c r="H160" s="34"/>
    </row>
    <row r="161" spans="1:8" ht="12.75" customHeight="1">
      <c r="A161" s="58"/>
      <c r="B161" s="57"/>
      <c r="C161" s="54" t="s">
        <v>16</v>
      </c>
      <c r="D161" s="34"/>
      <c r="E161" s="34"/>
      <c r="F161" s="49"/>
      <c r="G161" s="34"/>
      <c r="H161" s="34"/>
    </row>
    <row r="162" spans="1:8" ht="12.75" customHeight="1">
      <c r="A162" s="58"/>
      <c r="B162" s="57"/>
      <c r="C162" s="61" t="s">
        <v>64</v>
      </c>
      <c r="D162" s="34">
        <v>1742042</v>
      </c>
      <c r="E162" s="34">
        <f>SUM(G162)</f>
        <v>1986250</v>
      </c>
      <c r="F162" s="49">
        <f t="shared" si="7"/>
        <v>114.01849094338712</v>
      </c>
      <c r="G162" s="34">
        <v>1986250</v>
      </c>
      <c r="H162" s="34"/>
    </row>
    <row r="163" spans="1:8" ht="12.75" customHeight="1">
      <c r="A163" s="58"/>
      <c r="B163" s="57"/>
      <c r="C163" s="54" t="s">
        <v>86</v>
      </c>
      <c r="D163" s="34">
        <v>67940</v>
      </c>
      <c r="E163" s="34">
        <f>SUM(G163)</f>
        <v>31360</v>
      </c>
      <c r="F163" s="49">
        <f>E163/D163*100</f>
        <v>46.158375036797175</v>
      </c>
      <c r="G163" s="34">
        <v>31360</v>
      </c>
      <c r="H163" s="34"/>
    </row>
    <row r="164" spans="1:8" ht="12.75" customHeight="1">
      <c r="A164" s="58"/>
      <c r="B164" s="57"/>
      <c r="C164" s="54" t="s">
        <v>12</v>
      </c>
      <c r="D164" s="34">
        <f>SUM(D166)</f>
        <v>439493.06000000006</v>
      </c>
      <c r="E164" s="34"/>
      <c r="F164" s="49"/>
      <c r="G164" s="76"/>
      <c r="H164" s="34"/>
    </row>
    <row r="165" spans="1:8" ht="12.75" customHeight="1">
      <c r="A165" s="58"/>
      <c r="B165" s="57"/>
      <c r="C165" s="54" t="s">
        <v>13</v>
      </c>
      <c r="D165" s="34"/>
      <c r="E165" s="34"/>
      <c r="F165" s="49"/>
      <c r="G165" s="76"/>
      <c r="H165" s="34"/>
    </row>
    <row r="166" spans="1:8" ht="12.75" customHeight="1">
      <c r="A166" s="58"/>
      <c r="B166" s="57"/>
      <c r="C166" s="54" t="s">
        <v>82</v>
      </c>
      <c r="D166" s="34">
        <f>531493.06-92000</f>
        <v>439493.06000000006</v>
      </c>
      <c r="E166" s="34"/>
      <c r="F166" s="49"/>
      <c r="G166" s="76"/>
      <c r="H166" s="34"/>
    </row>
    <row r="167" spans="1:88" s="8" customFormat="1" ht="12.75" customHeight="1">
      <c r="A167" s="57"/>
      <c r="B167" s="57">
        <v>80111</v>
      </c>
      <c r="C167" s="59" t="s">
        <v>36</v>
      </c>
      <c r="D167" s="45">
        <f>SUM(D168)</f>
        <v>2038997.57</v>
      </c>
      <c r="E167" s="45">
        <f>SUM(H167)</f>
        <v>2105820</v>
      </c>
      <c r="F167" s="87">
        <f t="shared" si="7"/>
        <v>103.27721969771646</v>
      </c>
      <c r="G167" s="77"/>
      <c r="H167" s="45">
        <f>SUM(H168)</f>
        <v>2105820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</row>
    <row r="168" spans="1:88" s="8" customFormat="1" ht="12.75" customHeight="1">
      <c r="A168" s="57"/>
      <c r="B168" s="57"/>
      <c r="C168" s="59" t="s">
        <v>57</v>
      </c>
      <c r="D168" s="45">
        <f>SUM(D169)</f>
        <v>2038997.57</v>
      </c>
      <c r="E168" s="45">
        <f aca="true" t="shared" si="8" ref="E168:E177">SUM(H168)</f>
        <v>2105820</v>
      </c>
      <c r="F168" s="87">
        <f t="shared" si="7"/>
        <v>103.27721969771646</v>
      </c>
      <c r="G168" s="77"/>
      <c r="H168" s="45">
        <f>SUM(H169)</f>
        <v>2105820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</row>
    <row r="169" spans="1:8" ht="12.75" customHeight="1">
      <c r="A169" s="57"/>
      <c r="B169" s="57"/>
      <c r="C169" s="54" t="s">
        <v>11</v>
      </c>
      <c r="D169" s="34">
        <f>SUM(D171,D177)</f>
        <v>2038997.57</v>
      </c>
      <c r="E169" s="34">
        <f t="shared" si="8"/>
        <v>2105820</v>
      </c>
      <c r="F169" s="49">
        <f t="shared" si="7"/>
        <v>103.27721969771646</v>
      </c>
      <c r="G169" s="77"/>
      <c r="H169" s="34">
        <f>SUM(H171,H177)</f>
        <v>2105820</v>
      </c>
    </row>
    <row r="170" spans="1:8" ht="12.75" customHeight="1">
      <c r="A170" s="57"/>
      <c r="B170" s="57"/>
      <c r="C170" s="54" t="s">
        <v>13</v>
      </c>
      <c r="D170" s="34"/>
      <c r="E170" s="34"/>
      <c r="F170" s="49"/>
      <c r="G170" s="77"/>
      <c r="H170" s="34"/>
    </row>
    <row r="171" spans="1:8" ht="12.75" customHeight="1">
      <c r="A171" s="57"/>
      <c r="B171" s="57"/>
      <c r="C171" s="54" t="s">
        <v>58</v>
      </c>
      <c r="D171" s="34">
        <f>SUM(D173,D174)</f>
        <v>2034257.57</v>
      </c>
      <c r="E171" s="34">
        <f t="shared" si="8"/>
        <v>2100940</v>
      </c>
      <c r="F171" s="49">
        <f t="shared" si="7"/>
        <v>103.27797379168658</v>
      </c>
      <c r="G171" s="77"/>
      <c r="H171" s="34">
        <f>SUM(H173,H174)</f>
        <v>2100940</v>
      </c>
    </row>
    <row r="172" spans="1:8" ht="12.75" customHeight="1">
      <c r="A172" s="57"/>
      <c r="B172" s="57"/>
      <c r="C172" s="54" t="s">
        <v>16</v>
      </c>
      <c r="D172" s="34"/>
      <c r="E172" s="34"/>
      <c r="F172" s="49"/>
      <c r="G172" s="77"/>
      <c r="H172" s="34"/>
    </row>
    <row r="173" spans="1:8" ht="12.75" customHeight="1">
      <c r="A173" s="57"/>
      <c r="B173" s="57"/>
      <c r="C173" s="54" t="s">
        <v>59</v>
      </c>
      <c r="D173" s="34">
        <v>1820177.57</v>
      </c>
      <c r="E173" s="34">
        <f t="shared" si="8"/>
        <v>1907810</v>
      </c>
      <c r="F173" s="49">
        <f t="shared" si="7"/>
        <v>104.81449895023154</v>
      </c>
      <c r="G173" s="77"/>
      <c r="H173" s="34">
        <v>1907810</v>
      </c>
    </row>
    <row r="174" spans="1:8" ht="12.75" customHeight="1">
      <c r="A174" s="57"/>
      <c r="B174" s="57"/>
      <c r="C174" s="54" t="s">
        <v>60</v>
      </c>
      <c r="D174" s="34">
        <v>214080</v>
      </c>
      <c r="E174" s="34">
        <f t="shared" si="8"/>
        <v>193130</v>
      </c>
      <c r="F174" s="49">
        <f t="shared" si="7"/>
        <v>90.21393871449925</v>
      </c>
      <c r="G174" s="77"/>
      <c r="H174" s="34">
        <v>193130</v>
      </c>
    </row>
    <row r="175" spans="1:8" ht="12.75" customHeight="1">
      <c r="A175" s="57"/>
      <c r="B175" s="57"/>
      <c r="C175" s="54" t="s">
        <v>61</v>
      </c>
      <c r="D175" s="34"/>
      <c r="E175" s="34"/>
      <c r="F175" s="49"/>
      <c r="G175" s="77"/>
      <c r="H175" s="34"/>
    </row>
    <row r="176" spans="1:8" ht="12.75" customHeight="1">
      <c r="A176" s="57"/>
      <c r="B176" s="57"/>
      <c r="C176" s="54" t="s">
        <v>62</v>
      </c>
      <c r="D176" s="34">
        <v>15000</v>
      </c>
      <c r="E176" s="34">
        <f t="shared" si="8"/>
        <v>6000</v>
      </c>
      <c r="F176" s="49">
        <f t="shared" si="7"/>
        <v>40</v>
      </c>
      <c r="G176" s="77"/>
      <c r="H176" s="34">
        <v>6000</v>
      </c>
    </row>
    <row r="177" spans="1:8" ht="12.75" customHeight="1">
      <c r="A177" s="57"/>
      <c r="B177" s="57"/>
      <c r="C177" s="54" t="s">
        <v>63</v>
      </c>
      <c r="D177" s="34">
        <v>4740</v>
      </c>
      <c r="E177" s="34">
        <f t="shared" si="8"/>
        <v>4880</v>
      </c>
      <c r="F177" s="49">
        <f t="shared" si="7"/>
        <v>102.9535864978903</v>
      </c>
      <c r="G177" s="77"/>
      <c r="H177" s="34">
        <v>4880</v>
      </c>
    </row>
    <row r="178" spans="1:88" s="8" customFormat="1" ht="12.75" customHeight="1">
      <c r="A178" s="55"/>
      <c r="B178" s="55">
        <v>80113</v>
      </c>
      <c r="C178" s="60" t="s">
        <v>38</v>
      </c>
      <c r="D178" s="28">
        <f>SUM(D179)</f>
        <v>181399</v>
      </c>
      <c r="E178" s="28">
        <f>SUM(G178)</f>
        <v>170240</v>
      </c>
      <c r="F178" s="87">
        <f t="shared" si="7"/>
        <v>93.84836741106622</v>
      </c>
      <c r="G178" s="79">
        <f>SUM(G179)</f>
        <v>170240</v>
      </c>
      <c r="H178" s="2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</row>
    <row r="179" spans="1:88" s="8" customFormat="1" ht="12.75" customHeight="1">
      <c r="A179" s="55"/>
      <c r="B179" s="55"/>
      <c r="C179" s="59" t="s">
        <v>57</v>
      </c>
      <c r="D179" s="28">
        <f>SUM(D180)</f>
        <v>181399</v>
      </c>
      <c r="E179" s="28">
        <f aca="true" t="shared" si="9" ref="E179:E187">SUM(G179)</f>
        <v>170240</v>
      </c>
      <c r="F179" s="87">
        <f t="shared" si="7"/>
        <v>93.84836741106622</v>
      </c>
      <c r="G179" s="79">
        <f>SUM(G180)</f>
        <v>170240</v>
      </c>
      <c r="H179" s="2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</row>
    <row r="180" spans="1:8" ht="12.75" customHeight="1">
      <c r="A180" s="55"/>
      <c r="B180" s="55"/>
      <c r="C180" s="54" t="s">
        <v>11</v>
      </c>
      <c r="D180" s="29">
        <f>SUM(D182)</f>
        <v>181399</v>
      </c>
      <c r="E180" s="29">
        <f t="shared" si="9"/>
        <v>170240</v>
      </c>
      <c r="F180" s="49">
        <f t="shared" si="7"/>
        <v>93.84836741106622</v>
      </c>
      <c r="G180" s="78">
        <f>SUM(G182)</f>
        <v>170240</v>
      </c>
      <c r="H180" s="28"/>
    </row>
    <row r="181" spans="1:8" ht="12.75" customHeight="1">
      <c r="A181" s="55"/>
      <c r="B181" s="55"/>
      <c r="C181" s="54" t="s">
        <v>13</v>
      </c>
      <c r="D181" s="29"/>
      <c r="E181" s="29"/>
      <c r="F181" s="49"/>
      <c r="G181" s="78"/>
      <c r="H181" s="28"/>
    </row>
    <row r="182" spans="1:8" s="90" customFormat="1" ht="12.75" customHeight="1">
      <c r="A182" s="55"/>
      <c r="B182" s="55"/>
      <c r="C182" s="54" t="s">
        <v>58</v>
      </c>
      <c r="D182" s="29">
        <f>SUM(D184,D185)</f>
        <v>181399</v>
      </c>
      <c r="E182" s="29">
        <f t="shared" si="9"/>
        <v>170240</v>
      </c>
      <c r="F182" s="34">
        <f t="shared" si="7"/>
        <v>93.84836741106622</v>
      </c>
      <c r="G182" s="78">
        <f>SUM(G184,G185)</f>
        <v>170240</v>
      </c>
      <c r="H182" s="28"/>
    </row>
    <row r="183" spans="1:8" ht="12.75" customHeight="1">
      <c r="A183" s="55"/>
      <c r="B183" s="55"/>
      <c r="C183" s="54" t="s">
        <v>16</v>
      </c>
      <c r="D183" s="29"/>
      <c r="E183" s="29"/>
      <c r="F183" s="49"/>
      <c r="G183" s="78"/>
      <c r="H183" s="28"/>
    </row>
    <row r="184" spans="1:8" ht="12.75" customHeight="1">
      <c r="A184" s="55"/>
      <c r="B184" s="55"/>
      <c r="C184" s="54" t="s">
        <v>59</v>
      </c>
      <c r="D184" s="29">
        <v>103789</v>
      </c>
      <c r="E184" s="29">
        <f t="shared" si="9"/>
        <v>98890</v>
      </c>
      <c r="F184" s="49">
        <f t="shared" si="7"/>
        <v>95.27984661187602</v>
      </c>
      <c r="G184" s="78">
        <v>98890</v>
      </c>
      <c r="H184" s="28"/>
    </row>
    <row r="185" spans="1:8" ht="12.75" customHeight="1">
      <c r="A185" s="55"/>
      <c r="B185" s="55"/>
      <c r="C185" s="54" t="s">
        <v>60</v>
      </c>
      <c r="D185" s="29">
        <v>77610</v>
      </c>
      <c r="E185" s="29">
        <f t="shared" si="9"/>
        <v>71350</v>
      </c>
      <c r="F185" s="49">
        <f t="shared" si="7"/>
        <v>91.93402911995877</v>
      </c>
      <c r="G185" s="78">
        <v>71350</v>
      </c>
      <c r="H185" s="28"/>
    </row>
    <row r="186" spans="1:8" ht="12.75" customHeight="1">
      <c r="A186" s="55"/>
      <c r="B186" s="55"/>
      <c r="C186" s="54" t="s">
        <v>61</v>
      </c>
      <c r="D186" s="29"/>
      <c r="E186" s="29"/>
      <c r="F186" s="49"/>
      <c r="G186" s="78"/>
      <c r="H186" s="28"/>
    </row>
    <row r="187" spans="1:8" ht="12.75" customHeight="1">
      <c r="A187" s="55"/>
      <c r="B187" s="55"/>
      <c r="C187" s="54" t="s">
        <v>62</v>
      </c>
      <c r="D187" s="29">
        <v>4500</v>
      </c>
      <c r="E187" s="29">
        <f t="shared" si="9"/>
        <v>4000</v>
      </c>
      <c r="F187" s="49">
        <f t="shared" si="7"/>
        <v>88.88888888888889</v>
      </c>
      <c r="G187" s="78">
        <v>4000</v>
      </c>
      <c r="H187" s="28"/>
    </row>
    <row r="188" spans="1:88" s="8" customFormat="1" ht="12.75" customHeight="1">
      <c r="A188" s="57"/>
      <c r="B188" s="57">
        <v>80120</v>
      </c>
      <c r="C188" s="59" t="s">
        <v>39</v>
      </c>
      <c r="D188" s="45">
        <f>SUM(D189)</f>
        <v>22788296.759999998</v>
      </c>
      <c r="E188" s="45">
        <f>SUM(H188)</f>
        <v>24287630</v>
      </c>
      <c r="F188" s="87">
        <f t="shared" si="7"/>
        <v>106.57940018857295</v>
      </c>
      <c r="G188" s="77"/>
      <c r="H188" s="45">
        <f>SUM(H189)</f>
        <v>24287630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</row>
    <row r="189" spans="1:88" s="8" customFormat="1" ht="12.75" customHeight="1">
      <c r="A189" s="57"/>
      <c r="B189" s="57"/>
      <c r="C189" s="59" t="s">
        <v>57</v>
      </c>
      <c r="D189" s="45">
        <f>SUM(D190,D208)</f>
        <v>22788296.759999998</v>
      </c>
      <c r="E189" s="45">
        <f>SUM(H189)</f>
        <v>24287630</v>
      </c>
      <c r="F189" s="87">
        <f t="shared" si="7"/>
        <v>106.57940018857295</v>
      </c>
      <c r="G189" s="77"/>
      <c r="H189" s="45">
        <f>SUM(H190,H208)</f>
        <v>24287630</v>
      </c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</row>
    <row r="190" spans="1:8" ht="12.75" customHeight="1">
      <c r="A190" s="56"/>
      <c r="B190" s="55"/>
      <c r="C190" s="54" t="s">
        <v>11</v>
      </c>
      <c r="D190" s="29">
        <f>SUM(D198,D204,D207)</f>
        <v>19177296.759999998</v>
      </c>
      <c r="E190" s="34">
        <f>SUM(H190)</f>
        <v>19707630</v>
      </c>
      <c r="F190" s="34">
        <f t="shared" si="7"/>
        <v>102.76542229406478</v>
      </c>
      <c r="G190" s="78"/>
      <c r="H190" s="34">
        <f>SUM(H198,H204,H207)</f>
        <v>19707630</v>
      </c>
    </row>
    <row r="191" spans="1:8" ht="12.75" customHeight="1">
      <c r="A191" s="93"/>
      <c r="B191" s="91"/>
      <c r="C191" s="94"/>
      <c r="D191" s="46"/>
      <c r="E191" s="46"/>
      <c r="F191" s="46"/>
      <c r="G191" s="46"/>
      <c r="H191" s="46"/>
    </row>
    <row r="192" spans="1:8" ht="12.75" customHeight="1">
      <c r="A192" s="93"/>
      <c r="B192" s="91"/>
      <c r="C192" s="94"/>
      <c r="D192" s="46"/>
      <c r="E192" s="46"/>
      <c r="F192" s="46"/>
      <c r="G192" s="46"/>
      <c r="H192" s="46"/>
    </row>
    <row r="193" spans="1:8" ht="12.75" customHeight="1">
      <c r="A193" s="93"/>
      <c r="B193" s="91"/>
      <c r="C193" s="94"/>
      <c r="D193" s="46"/>
      <c r="E193" s="46"/>
      <c r="F193" s="46"/>
      <c r="G193" s="46"/>
      <c r="H193" s="46"/>
    </row>
    <row r="194" spans="1:8" ht="12.75" customHeight="1">
      <c r="A194" s="93"/>
      <c r="B194" s="91"/>
      <c r="C194" s="94"/>
      <c r="D194" s="46"/>
      <c r="E194" s="46"/>
      <c r="F194" s="46"/>
      <c r="G194" s="46"/>
      <c r="H194" s="46"/>
    </row>
    <row r="195" spans="1:8" ht="13.5" thickBot="1">
      <c r="A195" s="97" t="s">
        <v>121</v>
      </c>
      <c r="B195" s="97"/>
      <c r="C195" s="97"/>
      <c r="D195" s="97"/>
      <c r="E195" s="97"/>
      <c r="F195" s="97"/>
      <c r="G195" s="97"/>
      <c r="H195" s="97"/>
    </row>
    <row r="196" spans="1:8" ht="13.5" thickBot="1">
      <c r="A196" s="64" t="s">
        <v>6</v>
      </c>
      <c r="B196" s="64" t="s">
        <v>7</v>
      </c>
      <c r="C196" s="63" t="s">
        <v>8</v>
      </c>
      <c r="D196" s="62" t="s">
        <v>9</v>
      </c>
      <c r="E196" s="62" t="s">
        <v>10</v>
      </c>
      <c r="F196" s="62" t="s">
        <v>19</v>
      </c>
      <c r="G196" s="62" t="s">
        <v>20</v>
      </c>
      <c r="H196" s="62" t="s">
        <v>21</v>
      </c>
    </row>
    <row r="197" spans="1:8" ht="12.75" customHeight="1">
      <c r="A197" s="56"/>
      <c r="B197" s="55"/>
      <c r="C197" s="54" t="s">
        <v>13</v>
      </c>
      <c r="D197" s="29"/>
      <c r="E197" s="34"/>
      <c r="F197" s="49"/>
      <c r="G197" s="78"/>
      <c r="H197" s="34"/>
    </row>
    <row r="198" spans="1:8" ht="12.75" customHeight="1">
      <c r="A198" s="56"/>
      <c r="B198" s="55"/>
      <c r="C198" s="54" t="s">
        <v>58</v>
      </c>
      <c r="D198" s="29">
        <f>SUM(D200,D201)</f>
        <v>17829212.759999998</v>
      </c>
      <c r="E198" s="34">
        <f>SUM(H198)</f>
        <v>17650300</v>
      </c>
      <c r="F198" s="49">
        <f t="shared" si="7"/>
        <v>98.9965190140005</v>
      </c>
      <c r="G198" s="78"/>
      <c r="H198" s="34">
        <f>SUM(H200,H201)</f>
        <v>17650300</v>
      </c>
    </row>
    <row r="199" spans="1:8" ht="12.75" customHeight="1">
      <c r="A199" s="56"/>
      <c r="B199" s="55"/>
      <c r="C199" s="54" t="s">
        <v>16</v>
      </c>
      <c r="D199" s="29"/>
      <c r="E199" s="34"/>
      <c r="F199" s="49"/>
      <c r="G199" s="78"/>
      <c r="H199" s="34"/>
    </row>
    <row r="200" spans="1:8" ht="12.75" customHeight="1">
      <c r="A200" s="56"/>
      <c r="B200" s="55"/>
      <c r="C200" s="54" t="s">
        <v>59</v>
      </c>
      <c r="D200" s="29">
        <v>14570655.76</v>
      </c>
      <c r="E200" s="34">
        <f>SUM(H200)</f>
        <v>15027150</v>
      </c>
      <c r="F200" s="49">
        <f t="shared" si="7"/>
        <v>103.13296976827348</v>
      </c>
      <c r="G200" s="78"/>
      <c r="H200" s="34">
        <v>15027150</v>
      </c>
    </row>
    <row r="201" spans="1:8" ht="12.75" customHeight="1">
      <c r="A201" s="56"/>
      <c r="B201" s="55"/>
      <c r="C201" s="54" t="s">
        <v>60</v>
      </c>
      <c r="D201" s="29">
        <v>3258557</v>
      </c>
      <c r="E201" s="34">
        <f>SUM(H201)</f>
        <v>2623150</v>
      </c>
      <c r="F201" s="49">
        <f t="shared" si="7"/>
        <v>80.50035644612016</v>
      </c>
      <c r="G201" s="78"/>
      <c r="H201" s="34">
        <v>2623150</v>
      </c>
    </row>
    <row r="202" spans="1:8" ht="12.75" customHeight="1">
      <c r="A202" s="56"/>
      <c r="B202" s="55"/>
      <c r="C202" s="54" t="s">
        <v>61</v>
      </c>
      <c r="D202" s="29"/>
      <c r="E202" s="34"/>
      <c r="F202" s="49"/>
      <c r="G202" s="78"/>
      <c r="H202" s="34"/>
    </row>
    <row r="203" spans="1:8" ht="12.75" customHeight="1">
      <c r="A203" s="56"/>
      <c r="B203" s="55"/>
      <c r="C203" s="54" t="s">
        <v>62</v>
      </c>
      <c r="D203" s="29">
        <v>533363</v>
      </c>
      <c r="E203" s="34">
        <f>SUM(H203)</f>
        <v>160710</v>
      </c>
      <c r="F203" s="49">
        <f t="shared" si="7"/>
        <v>30.131448938152815</v>
      </c>
      <c r="G203" s="78"/>
      <c r="H203" s="34">
        <v>160710</v>
      </c>
    </row>
    <row r="204" spans="1:8" ht="12.75" customHeight="1">
      <c r="A204" s="56"/>
      <c r="B204" s="55"/>
      <c r="C204" s="54" t="s">
        <v>85</v>
      </c>
      <c r="D204" s="29">
        <f>SUM(D206)</f>
        <v>1287059</v>
      </c>
      <c r="E204" s="34">
        <f>SUM(H204)</f>
        <v>2026580</v>
      </c>
      <c r="F204" s="49">
        <f t="shared" si="7"/>
        <v>157.45820510170861</v>
      </c>
      <c r="G204" s="78"/>
      <c r="H204" s="34">
        <f>SUM(H206)</f>
        <v>2026580</v>
      </c>
    </row>
    <row r="205" spans="1:8" s="90" customFormat="1" ht="12.75" customHeight="1">
      <c r="A205" s="56"/>
      <c r="B205" s="55"/>
      <c r="C205" s="54" t="s">
        <v>16</v>
      </c>
      <c r="D205" s="29"/>
      <c r="E205" s="34"/>
      <c r="F205" s="34"/>
      <c r="G205" s="78"/>
      <c r="H205" s="34"/>
    </row>
    <row r="206" spans="1:8" ht="12.75" customHeight="1">
      <c r="A206" s="56"/>
      <c r="B206" s="55"/>
      <c r="C206" s="61" t="s">
        <v>64</v>
      </c>
      <c r="D206" s="29">
        <v>1287059</v>
      </c>
      <c r="E206" s="34">
        <f>SUM(H206)</f>
        <v>2026580</v>
      </c>
      <c r="F206" s="49">
        <f t="shared" si="7"/>
        <v>157.45820510170861</v>
      </c>
      <c r="G206" s="78"/>
      <c r="H206" s="34">
        <v>2026580</v>
      </c>
    </row>
    <row r="207" spans="1:8" ht="12.75" customHeight="1">
      <c r="A207" s="56"/>
      <c r="B207" s="55"/>
      <c r="C207" s="54" t="s">
        <v>86</v>
      </c>
      <c r="D207" s="29">
        <v>61025</v>
      </c>
      <c r="E207" s="34">
        <f>SUM(H207)</f>
        <v>30750</v>
      </c>
      <c r="F207" s="49">
        <f>E207/D207*100</f>
        <v>50.38918476034412</v>
      </c>
      <c r="G207" s="78"/>
      <c r="H207" s="34">
        <v>30750</v>
      </c>
    </row>
    <row r="208" spans="1:8" ht="12.75" customHeight="1">
      <c r="A208" s="56"/>
      <c r="B208" s="55"/>
      <c r="C208" s="54" t="s">
        <v>12</v>
      </c>
      <c r="D208" s="29">
        <f>SUM(D210)</f>
        <v>3611000</v>
      </c>
      <c r="E208" s="34">
        <f>SUM(H208)</f>
        <v>4580000</v>
      </c>
      <c r="F208" s="49">
        <f t="shared" si="7"/>
        <v>126.8346718360565</v>
      </c>
      <c r="G208" s="78"/>
      <c r="H208" s="34">
        <f>SUM(H210)</f>
        <v>4580000</v>
      </c>
    </row>
    <row r="209" spans="1:8" ht="12.75" customHeight="1">
      <c r="A209" s="58"/>
      <c r="B209" s="57"/>
      <c r="C209" s="54" t="s">
        <v>13</v>
      </c>
      <c r="D209" s="34"/>
      <c r="E209" s="34"/>
      <c r="F209" s="49"/>
      <c r="G209" s="76"/>
      <c r="H209" s="34"/>
    </row>
    <row r="210" spans="1:8" ht="12.75" customHeight="1">
      <c r="A210" s="58"/>
      <c r="B210" s="57"/>
      <c r="C210" s="54" t="s">
        <v>82</v>
      </c>
      <c r="D210" s="34">
        <f>3644000-33000</f>
        <v>3611000</v>
      </c>
      <c r="E210" s="34">
        <f>SUM(H210)</f>
        <v>4580000</v>
      </c>
      <c r="F210" s="49">
        <f t="shared" si="7"/>
        <v>126.8346718360565</v>
      </c>
      <c r="G210" s="76"/>
      <c r="H210" s="34">
        <v>4580000</v>
      </c>
    </row>
    <row r="211" spans="1:88" s="8" customFormat="1" ht="12.75" customHeight="1">
      <c r="A211" s="57"/>
      <c r="B211" s="57">
        <v>80123</v>
      </c>
      <c r="C211" s="59" t="s">
        <v>40</v>
      </c>
      <c r="D211" s="45">
        <f>SUM(D212)</f>
        <v>1347794.88</v>
      </c>
      <c r="E211" s="45">
        <f>SUM(H211)</f>
        <v>1232010</v>
      </c>
      <c r="F211" s="87">
        <f t="shared" si="7"/>
        <v>91.40930999826918</v>
      </c>
      <c r="G211" s="77"/>
      <c r="H211" s="45">
        <f>SUM(H212)</f>
        <v>1232010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</row>
    <row r="212" spans="1:88" s="8" customFormat="1" ht="12.75" customHeight="1">
      <c r="A212" s="57"/>
      <c r="B212" s="57"/>
      <c r="C212" s="59" t="s">
        <v>57</v>
      </c>
      <c r="D212" s="45">
        <f>SUM(D213)</f>
        <v>1347794.88</v>
      </c>
      <c r="E212" s="45">
        <f aca="true" t="shared" si="10" ref="E212:E289">SUM(H212)</f>
        <v>1232010</v>
      </c>
      <c r="F212" s="87">
        <f t="shared" si="7"/>
        <v>91.40930999826918</v>
      </c>
      <c r="G212" s="77"/>
      <c r="H212" s="45">
        <f>SUM(H213)</f>
        <v>1232010</v>
      </c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</row>
    <row r="213" spans="1:8" ht="12.75" customHeight="1">
      <c r="A213" s="57"/>
      <c r="B213" s="57"/>
      <c r="C213" s="54" t="s">
        <v>11</v>
      </c>
      <c r="D213" s="34">
        <f>SUM(D215,D221)</f>
        <v>1347794.88</v>
      </c>
      <c r="E213" s="34">
        <f t="shared" si="10"/>
        <v>1232010</v>
      </c>
      <c r="F213" s="49">
        <f t="shared" si="7"/>
        <v>91.40930999826918</v>
      </c>
      <c r="G213" s="77"/>
      <c r="H213" s="34">
        <f>SUM(H215,H221)</f>
        <v>1232010</v>
      </c>
    </row>
    <row r="214" spans="1:8" ht="12.75" customHeight="1">
      <c r="A214" s="57"/>
      <c r="B214" s="57"/>
      <c r="C214" s="54" t="s">
        <v>13</v>
      </c>
      <c r="D214" s="34"/>
      <c r="E214" s="34"/>
      <c r="F214" s="49"/>
      <c r="G214" s="77"/>
      <c r="H214" s="34"/>
    </row>
    <row r="215" spans="1:8" ht="12.75" customHeight="1">
      <c r="A215" s="57"/>
      <c r="B215" s="57"/>
      <c r="C215" s="54" t="s">
        <v>58</v>
      </c>
      <c r="D215" s="34">
        <f>SUM(D217,D218)</f>
        <v>1335638.88</v>
      </c>
      <c r="E215" s="34">
        <f t="shared" si="10"/>
        <v>1222900</v>
      </c>
      <c r="F215" s="49">
        <f t="shared" si="7"/>
        <v>91.55917952912543</v>
      </c>
      <c r="G215" s="77"/>
      <c r="H215" s="34">
        <f>SUM(H217,H218)</f>
        <v>1222900</v>
      </c>
    </row>
    <row r="216" spans="1:8" ht="12.75" customHeight="1">
      <c r="A216" s="57"/>
      <c r="B216" s="57"/>
      <c r="C216" s="54" t="s">
        <v>16</v>
      </c>
      <c r="D216" s="34"/>
      <c r="E216" s="34"/>
      <c r="F216" s="49"/>
      <c r="G216" s="77"/>
      <c r="H216" s="34"/>
    </row>
    <row r="217" spans="1:8" ht="12.75" customHeight="1">
      <c r="A217" s="57"/>
      <c r="B217" s="57"/>
      <c r="C217" s="54" t="s">
        <v>59</v>
      </c>
      <c r="D217" s="34">
        <v>1107224.88</v>
      </c>
      <c r="E217" s="34">
        <f t="shared" si="10"/>
        <v>1046260</v>
      </c>
      <c r="F217" s="49">
        <f t="shared" si="7"/>
        <v>94.49390262978919</v>
      </c>
      <c r="G217" s="77"/>
      <c r="H217" s="34">
        <v>1046260</v>
      </c>
    </row>
    <row r="218" spans="1:8" ht="12.75" customHeight="1">
      <c r="A218" s="57"/>
      <c r="B218" s="57"/>
      <c r="C218" s="54" t="s">
        <v>60</v>
      </c>
      <c r="D218" s="34">
        <v>228414</v>
      </c>
      <c r="E218" s="34">
        <f t="shared" si="10"/>
        <v>176640</v>
      </c>
      <c r="F218" s="49">
        <f t="shared" si="7"/>
        <v>77.33326328508761</v>
      </c>
      <c r="G218" s="77"/>
      <c r="H218" s="34">
        <v>176640</v>
      </c>
    </row>
    <row r="219" spans="1:8" ht="12.75" customHeight="1">
      <c r="A219" s="57"/>
      <c r="B219" s="57"/>
      <c r="C219" s="54" t="s">
        <v>61</v>
      </c>
      <c r="D219" s="34"/>
      <c r="E219" s="34"/>
      <c r="F219" s="49"/>
      <c r="G219" s="77"/>
      <c r="H219" s="34"/>
    </row>
    <row r="220" spans="1:8" ht="12.75" customHeight="1">
      <c r="A220" s="57"/>
      <c r="B220" s="57"/>
      <c r="C220" s="54" t="s">
        <v>62</v>
      </c>
      <c r="D220" s="34">
        <v>15322</v>
      </c>
      <c r="E220" s="34">
        <f t="shared" si="10"/>
        <v>2000</v>
      </c>
      <c r="F220" s="49">
        <f>E220/D220*100</f>
        <v>13.053126223730583</v>
      </c>
      <c r="G220" s="77"/>
      <c r="H220" s="34">
        <v>2000</v>
      </c>
    </row>
    <row r="221" spans="1:8" ht="12.75">
      <c r="A221" s="57"/>
      <c r="B221" s="57"/>
      <c r="C221" s="54" t="s">
        <v>63</v>
      </c>
      <c r="D221" s="34">
        <v>12156</v>
      </c>
      <c r="E221" s="34">
        <f t="shared" si="10"/>
        <v>9110</v>
      </c>
      <c r="F221" s="49">
        <f>E221/D221*100</f>
        <v>74.94241526818031</v>
      </c>
      <c r="G221" s="77"/>
      <c r="H221" s="34">
        <v>9110</v>
      </c>
    </row>
    <row r="222" spans="1:88" s="8" customFormat="1" ht="12.75" customHeight="1">
      <c r="A222" s="57"/>
      <c r="B222" s="57">
        <v>80130</v>
      </c>
      <c r="C222" s="59" t="s">
        <v>41</v>
      </c>
      <c r="D222" s="45">
        <f>SUM(D223)</f>
        <v>20771984.79</v>
      </c>
      <c r="E222" s="45">
        <f t="shared" si="10"/>
        <v>22846601</v>
      </c>
      <c r="F222" s="87">
        <f aca="true" t="shared" si="11" ref="F222:F298">E222/D222*100</f>
        <v>109.9875685013921</v>
      </c>
      <c r="G222" s="77"/>
      <c r="H222" s="45">
        <f>SUM(H223)</f>
        <v>22846601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</row>
    <row r="223" spans="1:88" s="8" customFormat="1" ht="12.75" customHeight="1">
      <c r="A223" s="57"/>
      <c r="B223" s="57"/>
      <c r="C223" s="59" t="s">
        <v>57</v>
      </c>
      <c r="D223" s="45">
        <f>SUM(D224,D248)</f>
        <v>20771984.79</v>
      </c>
      <c r="E223" s="45">
        <f t="shared" si="10"/>
        <v>22846601</v>
      </c>
      <c r="F223" s="87">
        <f t="shared" si="11"/>
        <v>109.9875685013921</v>
      </c>
      <c r="G223" s="77"/>
      <c r="H223" s="28">
        <f>SUM(H224,H248)</f>
        <v>22846601</v>
      </c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</row>
    <row r="224" spans="1:8" ht="12.75" customHeight="1">
      <c r="A224" s="58"/>
      <c r="B224" s="57"/>
      <c r="C224" s="54" t="s">
        <v>11</v>
      </c>
      <c r="D224" s="34">
        <f>SUM(D226,D233,D243,D244)</f>
        <v>20549984.79</v>
      </c>
      <c r="E224" s="34">
        <f t="shared" si="10"/>
        <v>22079755</v>
      </c>
      <c r="F224" s="49">
        <f t="shared" si="11"/>
        <v>107.44414278469156</v>
      </c>
      <c r="G224" s="76"/>
      <c r="H224" s="29">
        <f>SUM(H226,H233,H243,H244)</f>
        <v>22079755</v>
      </c>
    </row>
    <row r="225" spans="1:8" ht="12.75" customHeight="1">
      <c r="A225" s="58"/>
      <c r="B225" s="57"/>
      <c r="C225" s="54" t="s">
        <v>13</v>
      </c>
      <c r="D225" s="34"/>
      <c r="E225" s="34"/>
      <c r="F225" s="49"/>
      <c r="G225" s="76"/>
      <c r="H225" s="29"/>
    </row>
    <row r="226" spans="1:8" ht="12.75" customHeight="1">
      <c r="A226" s="58"/>
      <c r="B226" s="57"/>
      <c r="C226" s="54" t="s">
        <v>58</v>
      </c>
      <c r="D226" s="34">
        <f>SUM(D228,D229)</f>
        <v>16823991.68</v>
      </c>
      <c r="E226" s="34">
        <f t="shared" si="10"/>
        <v>17725020</v>
      </c>
      <c r="F226" s="49">
        <f t="shared" si="11"/>
        <v>105.35561558242522</v>
      </c>
      <c r="G226" s="76"/>
      <c r="H226" s="29">
        <f>SUM(H228,H229)</f>
        <v>17725020</v>
      </c>
    </row>
    <row r="227" spans="1:8" ht="12.75" customHeight="1">
      <c r="A227" s="58"/>
      <c r="B227" s="57"/>
      <c r="C227" s="54" t="s">
        <v>16</v>
      </c>
      <c r="D227" s="34"/>
      <c r="E227" s="34"/>
      <c r="F227" s="49"/>
      <c r="G227" s="76"/>
      <c r="H227" s="29"/>
    </row>
    <row r="228" spans="1:8" ht="12.75" customHeight="1">
      <c r="A228" s="58"/>
      <c r="B228" s="57"/>
      <c r="C228" s="54" t="s">
        <v>59</v>
      </c>
      <c r="D228" s="34">
        <v>13986469.68</v>
      </c>
      <c r="E228" s="34">
        <f t="shared" si="10"/>
        <v>15351890</v>
      </c>
      <c r="F228" s="49">
        <f t="shared" si="11"/>
        <v>109.76243720709944</v>
      </c>
      <c r="G228" s="76"/>
      <c r="H228" s="29">
        <v>15351890</v>
      </c>
    </row>
    <row r="229" spans="1:8" ht="12.75" customHeight="1">
      <c r="A229" s="58"/>
      <c r="B229" s="57"/>
      <c r="C229" s="54" t="s">
        <v>60</v>
      </c>
      <c r="D229" s="34">
        <v>2837522</v>
      </c>
      <c r="E229" s="34">
        <f t="shared" si="10"/>
        <v>2373130</v>
      </c>
      <c r="F229" s="49">
        <f t="shared" si="11"/>
        <v>83.6338890059707</v>
      </c>
      <c r="G229" s="76"/>
      <c r="H229" s="29">
        <v>2373130</v>
      </c>
    </row>
    <row r="230" spans="1:8" ht="12.75" customHeight="1">
      <c r="A230" s="58"/>
      <c r="B230" s="57"/>
      <c r="C230" s="54" t="s">
        <v>61</v>
      </c>
      <c r="D230" s="34"/>
      <c r="E230" s="34"/>
      <c r="F230" s="49"/>
      <c r="G230" s="76"/>
      <c r="H230" s="29"/>
    </row>
    <row r="231" spans="1:8" ht="12.75" customHeight="1">
      <c r="A231" s="58"/>
      <c r="B231" s="57"/>
      <c r="C231" s="54" t="s">
        <v>62</v>
      </c>
      <c r="D231" s="34">
        <v>415908</v>
      </c>
      <c r="E231" s="34">
        <f t="shared" si="10"/>
        <v>189120</v>
      </c>
      <c r="F231" s="49">
        <f t="shared" si="11"/>
        <v>45.471594679592606</v>
      </c>
      <c r="G231" s="76"/>
      <c r="H231" s="29">
        <v>189120</v>
      </c>
    </row>
    <row r="232" spans="1:8" s="90" customFormat="1" ht="12.75" customHeight="1">
      <c r="A232" s="58"/>
      <c r="B232" s="57"/>
      <c r="C232" s="54" t="s">
        <v>91</v>
      </c>
      <c r="D232" s="34">
        <v>4290</v>
      </c>
      <c r="E232" s="34"/>
      <c r="F232" s="49"/>
      <c r="G232" s="76"/>
      <c r="H232" s="29"/>
    </row>
    <row r="233" spans="1:8" ht="12.75" customHeight="1">
      <c r="A233" s="58"/>
      <c r="B233" s="57"/>
      <c r="C233" s="54" t="s">
        <v>85</v>
      </c>
      <c r="D233" s="34">
        <f>SUM(D235,D236,D237)</f>
        <v>3652628.65</v>
      </c>
      <c r="E233" s="34">
        <f>SUM(E235,E236,E237)</f>
        <v>4319739</v>
      </c>
      <c r="F233" s="49">
        <f t="shared" si="11"/>
        <v>118.26384267122253</v>
      </c>
      <c r="G233" s="34"/>
      <c r="H233" s="34">
        <f>SUM(H235,H236,H237)</f>
        <v>4319739</v>
      </c>
    </row>
    <row r="234" spans="1:8" ht="12.75" customHeight="1">
      <c r="A234" s="58"/>
      <c r="B234" s="57"/>
      <c r="C234" s="54" t="s">
        <v>16</v>
      </c>
      <c r="D234" s="34"/>
      <c r="E234" s="34"/>
      <c r="F234" s="49"/>
      <c r="G234" s="76"/>
      <c r="H234" s="34"/>
    </row>
    <row r="235" spans="1:8" ht="12.75" customHeight="1">
      <c r="A235" s="58"/>
      <c r="B235" s="57"/>
      <c r="C235" s="61" t="s">
        <v>81</v>
      </c>
      <c r="D235" s="34">
        <v>1616130</v>
      </c>
      <c r="E235" s="34">
        <f t="shared" si="10"/>
        <v>1377730</v>
      </c>
      <c r="F235" s="49">
        <f t="shared" si="11"/>
        <v>85.24871142791731</v>
      </c>
      <c r="G235" s="76"/>
      <c r="H235" s="34">
        <v>1377730</v>
      </c>
    </row>
    <row r="236" spans="1:8" ht="12.75" customHeight="1">
      <c r="A236" s="58"/>
      <c r="B236" s="57"/>
      <c r="C236" s="61" t="s">
        <v>64</v>
      </c>
      <c r="D236" s="34">
        <v>2032060</v>
      </c>
      <c r="E236" s="34">
        <f t="shared" si="10"/>
        <v>2937570</v>
      </c>
      <c r="F236" s="49">
        <f t="shared" si="11"/>
        <v>144.56118421700145</v>
      </c>
      <c r="G236" s="76"/>
      <c r="H236" s="34">
        <v>2937570</v>
      </c>
    </row>
    <row r="237" spans="1:8" ht="12.75" customHeight="1">
      <c r="A237" s="56"/>
      <c r="B237" s="55"/>
      <c r="C237" s="61" t="s">
        <v>104</v>
      </c>
      <c r="D237" s="29">
        <v>4438.65</v>
      </c>
      <c r="E237" s="34">
        <f>SUM(H237)</f>
        <v>4439</v>
      </c>
      <c r="F237" s="34">
        <f t="shared" si="11"/>
        <v>100.00788528043438</v>
      </c>
      <c r="G237" s="78"/>
      <c r="H237" s="29">
        <v>4439</v>
      </c>
    </row>
    <row r="238" spans="1:8" ht="12.75" customHeight="1">
      <c r="A238" s="93"/>
      <c r="B238" s="91"/>
      <c r="C238" s="92"/>
      <c r="D238" s="46"/>
      <c r="E238" s="46"/>
      <c r="F238" s="46"/>
      <c r="G238" s="46"/>
      <c r="H238" s="46"/>
    </row>
    <row r="239" spans="1:8" ht="12.75" customHeight="1">
      <c r="A239" s="93"/>
      <c r="B239" s="91"/>
      <c r="C239" s="92"/>
      <c r="D239" s="46"/>
      <c r="E239" s="46"/>
      <c r="F239" s="46"/>
      <c r="G239" s="46"/>
      <c r="H239" s="46"/>
    </row>
    <row r="240" spans="1:8" ht="13.5" thickBot="1">
      <c r="A240" s="97" t="s">
        <v>122</v>
      </c>
      <c r="B240" s="97"/>
      <c r="C240" s="97"/>
      <c r="D240" s="97"/>
      <c r="E240" s="97"/>
      <c r="F240" s="97"/>
      <c r="G240" s="97"/>
      <c r="H240" s="97"/>
    </row>
    <row r="241" spans="1:8" ht="13.5" thickBot="1">
      <c r="A241" s="64" t="s">
        <v>6</v>
      </c>
      <c r="B241" s="64" t="s">
        <v>7</v>
      </c>
      <c r="C241" s="63" t="s">
        <v>8</v>
      </c>
      <c r="D241" s="62" t="s">
        <v>9</v>
      </c>
      <c r="E241" s="62" t="s">
        <v>10</v>
      </c>
      <c r="F241" s="62" t="s">
        <v>19</v>
      </c>
      <c r="G241" s="62" t="s">
        <v>20</v>
      </c>
      <c r="H241" s="62" t="s">
        <v>21</v>
      </c>
    </row>
    <row r="242" spans="1:8" ht="12.75" customHeight="1">
      <c r="A242" s="56"/>
      <c r="B242" s="55"/>
      <c r="C242" s="61" t="s">
        <v>105</v>
      </c>
      <c r="D242" s="29"/>
      <c r="E242" s="34"/>
      <c r="F242" s="49"/>
      <c r="G242" s="78"/>
      <c r="H242" s="29"/>
    </row>
    <row r="243" spans="1:8" ht="12.75" customHeight="1">
      <c r="A243" s="56"/>
      <c r="B243" s="55"/>
      <c r="C243" s="54" t="s">
        <v>86</v>
      </c>
      <c r="D243" s="29">
        <v>67081</v>
      </c>
      <c r="E243" s="34">
        <f>SUM(H243)</f>
        <v>30430</v>
      </c>
      <c r="F243" s="49">
        <f>E243/D243*100</f>
        <v>45.36306852909169</v>
      </c>
      <c r="G243" s="78"/>
      <c r="H243" s="29">
        <v>30430</v>
      </c>
    </row>
    <row r="244" spans="1:8" ht="12.75" customHeight="1">
      <c r="A244" s="56"/>
      <c r="B244" s="55"/>
      <c r="C244" s="54" t="s">
        <v>92</v>
      </c>
      <c r="D244" s="29">
        <f>SUM(D246)</f>
        <v>6283.46</v>
      </c>
      <c r="E244" s="34">
        <f>SUM(H244)</f>
        <v>4566</v>
      </c>
      <c r="F244" s="49">
        <f>E244/D244*100</f>
        <v>72.6669701088254</v>
      </c>
      <c r="G244" s="78"/>
      <c r="H244" s="29">
        <f>SUM(H246)</f>
        <v>4566</v>
      </c>
    </row>
    <row r="245" spans="1:8" ht="12.75" customHeight="1">
      <c r="A245" s="56"/>
      <c r="B245" s="55"/>
      <c r="C245" s="54" t="s">
        <v>16</v>
      </c>
      <c r="D245" s="29"/>
      <c r="E245" s="34"/>
      <c r="F245" s="49"/>
      <c r="G245" s="78"/>
      <c r="H245" s="29"/>
    </row>
    <row r="246" spans="1:8" ht="12.75" customHeight="1">
      <c r="A246" s="56"/>
      <c r="B246" s="55"/>
      <c r="C246" s="54" t="s">
        <v>111</v>
      </c>
      <c r="D246" s="29">
        <v>6283.46</v>
      </c>
      <c r="E246" s="34">
        <f>SUM(H246)</f>
        <v>4566</v>
      </c>
      <c r="F246" s="49">
        <f>E246/D246*100</f>
        <v>72.6669701088254</v>
      </c>
      <c r="G246" s="78"/>
      <c r="H246" s="29">
        <v>4566</v>
      </c>
    </row>
    <row r="247" spans="1:8" ht="12.75" customHeight="1">
      <c r="A247" s="56"/>
      <c r="B247" s="55"/>
      <c r="C247" s="54"/>
      <c r="D247" s="29"/>
      <c r="E247" s="34"/>
      <c r="F247" s="49"/>
      <c r="G247" s="78"/>
      <c r="H247" s="29"/>
    </row>
    <row r="248" spans="1:8" ht="12.75" customHeight="1">
      <c r="A248" s="58"/>
      <c r="B248" s="57"/>
      <c r="C248" s="54" t="s">
        <v>12</v>
      </c>
      <c r="D248" s="34">
        <f>SUM(D250)</f>
        <v>222000</v>
      </c>
      <c r="E248" s="34">
        <f t="shared" si="10"/>
        <v>766846</v>
      </c>
      <c r="F248" s="49">
        <f t="shared" si="11"/>
        <v>345.4261261261261</v>
      </c>
      <c r="G248" s="76"/>
      <c r="H248" s="34">
        <f>SUM(H250)</f>
        <v>766846</v>
      </c>
    </row>
    <row r="249" spans="1:8" ht="12.75" customHeight="1">
      <c r="A249" s="58"/>
      <c r="B249" s="57"/>
      <c r="C249" s="54" t="s">
        <v>13</v>
      </c>
      <c r="D249" s="34"/>
      <c r="E249" s="34"/>
      <c r="F249" s="49"/>
      <c r="G249" s="76"/>
      <c r="H249" s="34"/>
    </row>
    <row r="250" spans="1:8" ht="12.75" customHeight="1">
      <c r="A250" s="58"/>
      <c r="B250" s="57"/>
      <c r="C250" s="54" t="s">
        <v>82</v>
      </c>
      <c r="D250" s="34">
        <f>372000-150000</f>
        <v>222000</v>
      </c>
      <c r="E250" s="34">
        <f t="shared" si="10"/>
        <v>766846</v>
      </c>
      <c r="F250" s="49">
        <f t="shared" si="11"/>
        <v>345.4261261261261</v>
      </c>
      <c r="G250" s="76"/>
      <c r="H250" s="34">
        <v>766846</v>
      </c>
    </row>
    <row r="251" spans="1:8" ht="12.75" customHeight="1">
      <c r="A251" s="58"/>
      <c r="B251" s="57"/>
      <c r="C251" s="54" t="s">
        <v>15</v>
      </c>
      <c r="D251" s="34"/>
      <c r="E251" s="34"/>
      <c r="F251" s="49"/>
      <c r="G251" s="76"/>
      <c r="H251" s="34"/>
    </row>
    <row r="252" spans="1:8" ht="12.75" customHeight="1">
      <c r="A252" s="58"/>
      <c r="B252" s="57"/>
      <c r="C252" s="54" t="s">
        <v>93</v>
      </c>
      <c r="D252" s="34"/>
      <c r="E252" s="34">
        <f t="shared" si="10"/>
        <v>691846</v>
      </c>
      <c r="F252" s="49"/>
      <c r="G252" s="76"/>
      <c r="H252" s="34">
        <v>691846</v>
      </c>
    </row>
    <row r="253" spans="1:8" ht="12.75" customHeight="1">
      <c r="A253" s="58"/>
      <c r="B253" s="57"/>
      <c r="C253" s="54" t="s">
        <v>102</v>
      </c>
      <c r="D253" s="34"/>
      <c r="E253" s="34"/>
      <c r="F253" s="49"/>
      <c r="G253" s="76"/>
      <c r="H253" s="34"/>
    </row>
    <row r="254" spans="1:8" ht="12.75" customHeight="1">
      <c r="A254" s="58"/>
      <c r="B254" s="57"/>
      <c r="C254" s="54" t="s">
        <v>103</v>
      </c>
      <c r="D254" s="34"/>
      <c r="E254" s="34">
        <f>SUM(H254)</f>
        <v>691846</v>
      </c>
      <c r="F254" s="49"/>
      <c r="G254" s="76"/>
      <c r="H254" s="34">
        <f>SUM(H252:H253)</f>
        <v>691846</v>
      </c>
    </row>
    <row r="255" spans="1:88" s="8" customFormat="1" ht="12.75" customHeight="1">
      <c r="A255" s="57"/>
      <c r="B255" s="57">
        <v>80132</v>
      </c>
      <c r="C255" s="59" t="s">
        <v>42</v>
      </c>
      <c r="D255" s="45">
        <f>SUM(D256)</f>
        <v>4934569.36</v>
      </c>
      <c r="E255" s="45">
        <f t="shared" si="10"/>
        <v>5337340</v>
      </c>
      <c r="F255" s="87">
        <f t="shared" si="11"/>
        <v>108.16222471741688</v>
      </c>
      <c r="G255" s="77"/>
      <c r="H255" s="45">
        <f>SUM(H256)</f>
        <v>5337340</v>
      </c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</row>
    <row r="256" spans="1:88" s="8" customFormat="1" ht="12.75" customHeight="1">
      <c r="A256" s="57"/>
      <c r="B256" s="57"/>
      <c r="C256" s="59" t="s">
        <v>57</v>
      </c>
      <c r="D256" s="45">
        <f>SUM(D257)</f>
        <v>4934569.36</v>
      </c>
      <c r="E256" s="45">
        <f t="shared" si="10"/>
        <v>5337340</v>
      </c>
      <c r="F256" s="87">
        <f t="shared" si="11"/>
        <v>108.16222471741688</v>
      </c>
      <c r="G256" s="77"/>
      <c r="H256" s="45">
        <f>SUM(H257)</f>
        <v>5337340</v>
      </c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</row>
    <row r="257" spans="1:8" ht="12.75" customHeight="1">
      <c r="A257" s="58"/>
      <c r="B257" s="58"/>
      <c r="C257" s="54" t="s">
        <v>11</v>
      </c>
      <c r="D257" s="34">
        <f>SUM(D259,D265)</f>
        <v>4934569.36</v>
      </c>
      <c r="E257" s="34">
        <f t="shared" si="10"/>
        <v>5337340</v>
      </c>
      <c r="F257" s="49">
        <f t="shared" si="11"/>
        <v>108.16222471741688</v>
      </c>
      <c r="G257" s="76"/>
      <c r="H257" s="34">
        <f>SUM(H259,H265)</f>
        <v>5337340</v>
      </c>
    </row>
    <row r="258" spans="1:8" ht="12.75" customHeight="1">
      <c r="A258" s="58"/>
      <c r="B258" s="58"/>
      <c r="C258" s="54" t="s">
        <v>13</v>
      </c>
      <c r="D258" s="34"/>
      <c r="E258" s="34"/>
      <c r="F258" s="49"/>
      <c r="G258" s="76"/>
      <c r="H258" s="34"/>
    </row>
    <row r="259" spans="1:8" ht="12.75" customHeight="1">
      <c r="A259" s="58"/>
      <c r="B259" s="58"/>
      <c r="C259" s="54" t="s">
        <v>58</v>
      </c>
      <c r="D259" s="34">
        <f>SUM(D261,D262)</f>
        <v>4923379.36</v>
      </c>
      <c r="E259" s="34">
        <f t="shared" si="10"/>
        <v>5327570</v>
      </c>
      <c r="F259" s="49">
        <f t="shared" si="11"/>
        <v>108.20961803763988</v>
      </c>
      <c r="G259" s="76"/>
      <c r="H259" s="34">
        <f>SUM(H261,H262)</f>
        <v>5327570</v>
      </c>
    </row>
    <row r="260" spans="1:8" ht="12.75" customHeight="1">
      <c r="A260" s="58"/>
      <c r="B260" s="58"/>
      <c r="C260" s="54" t="s">
        <v>16</v>
      </c>
      <c r="D260" s="34"/>
      <c r="E260" s="34"/>
      <c r="F260" s="49"/>
      <c r="G260" s="76"/>
      <c r="H260" s="34"/>
    </row>
    <row r="261" spans="1:8" ht="12.75" customHeight="1">
      <c r="A261" s="58"/>
      <c r="B261" s="58"/>
      <c r="C261" s="54" t="s">
        <v>59</v>
      </c>
      <c r="D261" s="34">
        <v>4373239.36</v>
      </c>
      <c r="E261" s="34">
        <f t="shared" si="10"/>
        <v>4818120</v>
      </c>
      <c r="F261" s="49">
        <f t="shared" si="11"/>
        <v>110.17279420077296</v>
      </c>
      <c r="G261" s="76"/>
      <c r="H261" s="34">
        <v>4818120</v>
      </c>
    </row>
    <row r="262" spans="1:8" s="90" customFormat="1" ht="12.75" customHeight="1">
      <c r="A262" s="58"/>
      <c r="B262" s="58"/>
      <c r="C262" s="54" t="s">
        <v>60</v>
      </c>
      <c r="D262" s="34">
        <v>550140</v>
      </c>
      <c r="E262" s="34">
        <f t="shared" si="10"/>
        <v>509450</v>
      </c>
      <c r="F262" s="34">
        <f t="shared" si="11"/>
        <v>92.60370087614062</v>
      </c>
      <c r="G262" s="76"/>
      <c r="H262" s="34">
        <v>509450</v>
      </c>
    </row>
    <row r="263" spans="1:8" ht="12.75" customHeight="1">
      <c r="A263" s="58"/>
      <c r="B263" s="58"/>
      <c r="C263" s="54" t="s">
        <v>61</v>
      </c>
      <c r="D263" s="34"/>
      <c r="E263" s="34"/>
      <c r="F263" s="49"/>
      <c r="G263" s="76"/>
      <c r="H263" s="34"/>
    </row>
    <row r="264" spans="1:8" ht="12.75" customHeight="1">
      <c r="A264" s="58"/>
      <c r="B264" s="58"/>
      <c r="C264" s="54" t="s">
        <v>62</v>
      </c>
      <c r="D264" s="34">
        <v>19200</v>
      </c>
      <c r="E264" s="34">
        <f t="shared" si="10"/>
        <v>3950</v>
      </c>
      <c r="F264" s="49">
        <f t="shared" si="11"/>
        <v>20.572916666666664</v>
      </c>
      <c r="G264" s="76"/>
      <c r="H264" s="34">
        <v>3950</v>
      </c>
    </row>
    <row r="265" spans="1:8" ht="12.75" customHeight="1">
      <c r="A265" s="58"/>
      <c r="B265" s="58"/>
      <c r="C265" s="54" t="s">
        <v>63</v>
      </c>
      <c r="D265" s="34">
        <v>11190</v>
      </c>
      <c r="E265" s="34">
        <f t="shared" si="10"/>
        <v>9770</v>
      </c>
      <c r="F265" s="49">
        <f t="shared" si="11"/>
        <v>87.31009830205541</v>
      </c>
      <c r="G265" s="76"/>
      <c r="H265" s="34">
        <v>9770</v>
      </c>
    </row>
    <row r="266" spans="1:88" s="8" customFormat="1" ht="12.75" customHeight="1">
      <c r="A266" s="57"/>
      <c r="B266" s="57">
        <v>80134</v>
      </c>
      <c r="C266" s="59" t="s">
        <v>43</v>
      </c>
      <c r="D266" s="45">
        <f>SUM(D267)</f>
        <v>1674471</v>
      </c>
      <c r="E266" s="45">
        <f t="shared" si="10"/>
        <v>1700080</v>
      </c>
      <c r="F266" s="87">
        <f t="shared" si="11"/>
        <v>101.52937853208566</v>
      </c>
      <c r="G266" s="77"/>
      <c r="H266" s="45">
        <f>SUM(H267)</f>
        <v>1700080</v>
      </c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</row>
    <row r="267" spans="1:88" s="8" customFormat="1" ht="12.75" customHeight="1">
      <c r="A267" s="57"/>
      <c r="B267" s="57"/>
      <c r="C267" s="59" t="s">
        <v>57</v>
      </c>
      <c r="D267" s="45">
        <f>SUM(D268)</f>
        <v>1674471</v>
      </c>
      <c r="E267" s="45">
        <f t="shared" si="10"/>
        <v>1700080</v>
      </c>
      <c r="F267" s="87">
        <f t="shared" si="11"/>
        <v>101.52937853208566</v>
      </c>
      <c r="G267" s="77"/>
      <c r="H267" s="45">
        <f>SUM(H268)</f>
        <v>1700080</v>
      </c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</row>
    <row r="268" spans="1:8" ht="12.75" customHeight="1">
      <c r="A268" s="57"/>
      <c r="B268" s="57"/>
      <c r="C268" s="54" t="s">
        <v>11</v>
      </c>
      <c r="D268" s="34">
        <f>SUM(D270,D276)</f>
        <v>1674471</v>
      </c>
      <c r="E268" s="34">
        <f t="shared" si="10"/>
        <v>1700080</v>
      </c>
      <c r="F268" s="49">
        <f t="shared" si="11"/>
        <v>101.52937853208566</v>
      </c>
      <c r="G268" s="77"/>
      <c r="H268" s="34">
        <f>SUM(H270,H276)</f>
        <v>1700080</v>
      </c>
    </row>
    <row r="269" spans="1:8" ht="12.75" customHeight="1">
      <c r="A269" s="57"/>
      <c r="B269" s="57"/>
      <c r="C269" s="54" t="s">
        <v>13</v>
      </c>
      <c r="D269" s="34"/>
      <c r="E269" s="34"/>
      <c r="F269" s="49"/>
      <c r="G269" s="77"/>
      <c r="H269" s="45"/>
    </row>
    <row r="270" spans="1:8" ht="12.75" customHeight="1">
      <c r="A270" s="57"/>
      <c r="B270" s="57"/>
      <c r="C270" s="54" t="s">
        <v>58</v>
      </c>
      <c r="D270" s="34">
        <f>SUM(D272,D273)</f>
        <v>1670471</v>
      </c>
      <c r="E270" s="34">
        <f t="shared" si="10"/>
        <v>1696740</v>
      </c>
      <c r="F270" s="49">
        <f t="shared" si="11"/>
        <v>101.57255049623728</v>
      </c>
      <c r="G270" s="77"/>
      <c r="H270" s="34">
        <f>SUM(H272,H273)</f>
        <v>1696740</v>
      </c>
    </row>
    <row r="271" spans="1:8" ht="12.75" customHeight="1">
      <c r="A271" s="57"/>
      <c r="B271" s="57"/>
      <c r="C271" s="54" t="s">
        <v>16</v>
      </c>
      <c r="D271" s="34"/>
      <c r="E271" s="34"/>
      <c r="F271" s="49"/>
      <c r="G271" s="77"/>
      <c r="H271" s="45"/>
    </row>
    <row r="272" spans="1:8" ht="12.75" customHeight="1">
      <c r="A272" s="57"/>
      <c r="B272" s="57"/>
      <c r="C272" s="54" t="s">
        <v>59</v>
      </c>
      <c r="D272" s="34">
        <v>1516781</v>
      </c>
      <c r="E272" s="34">
        <f t="shared" si="10"/>
        <v>1565130</v>
      </c>
      <c r="F272" s="49">
        <f t="shared" si="11"/>
        <v>103.18760585740459</v>
      </c>
      <c r="G272" s="77"/>
      <c r="H272" s="34">
        <v>1565130</v>
      </c>
    </row>
    <row r="273" spans="1:8" ht="12.75" customHeight="1">
      <c r="A273" s="57"/>
      <c r="B273" s="57"/>
      <c r="C273" s="54" t="s">
        <v>60</v>
      </c>
      <c r="D273" s="34">
        <v>153690</v>
      </c>
      <c r="E273" s="34">
        <f t="shared" si="10"/>
        <v>131610</v>
      </c>
      <c r="F273" s="49">
        <f t="shared" si="11"/>
        <v>85.63341791918798</v>
      </c>
      <c r="G273" s="77"/>
      <c r="H273" s="34">
        <v>131610</v>
      </c>
    </row>
    <row r="274" spans="1:8" ht="12.75" customHeight="1">
      <c r="A274" s="57"/>
      <c r="B274" s="57"/>
      <c r="C274" s="54" t="s">
        <v>61</v>
      </c>
      <c r="D274" s="45"/>
      <c r="E274" s="34"/>
      <c r="F274" s="49"/>
      <c r="G274" s="77"/>
      <c r="H274" s="45"/>
    </row>
    <row r="275" spans="1:8" ht="12.75" customHeight="1">
      <c r="A275" s="58"/>
      <c r="B275" s="58"/>
      <c r="C275" s="54" t="s">
        <v>62</v>
      </c>
      <c r="D275" s="34">
        <v>36000</v>
      </c>
      <c r="E275" s="34">
        <f t="shared" si="10"/>
        <v>6000</v>
      </c>
      <c r="F275" s="49">
        <f t="shared" si="11"/>
        <v>16.666666666666664</v>
      </c>
      <c r="G275" s="76"/>
      <c r="H275" s="34">
        <v>6000</v>
      </c>
    </row>
    <row r="276" spans="1:8" ht="12.75" customHeight="1">
      <c r="A276" s="58"/>
      <c r="B276" s="57"/>
      <c r="C276" s="54" t="s">
        <v>63</v>
      </c>
      <c r="D276" s="34">
        <v>4000</v>
      </c>
      <c r="E276" s="34">
        <f t="shared" si="10"/>
        <v>3340</v>
      </c>
      <c r="F276" s="49">
        <f t="shared" si="11"/>
        <v>83.5</v>
      </c>
      <c r="G276" s="76"/>
      <c r="H276" s="34">
        <v>3340</v>
      </c>
    </row>
    <row r="277" spans="1:88" s="8" customFormat="1" ht="12.75" customHeight="1">
      <c r="A277" s="57"/>
      <c r="B277" s="57">
        <v>80140</v>
      </c>
      <c r="C277" s="65" t="s">
        <v>52</v>
      </c>
      <c r="D277" s="45">
        <f>SUM(D279)</f>
        <v>7049224.33</v>
      </c>
      <c r="E277" s="45">
        <f t="shared" si="10"/>
        <v>5182900</v>
      </c>
      <c r="F277" s="87">
        <f t="shared" si="11"/>
        <v>73.52440151383294</v>
      </c>
      <c r="G277" s="77"/>
      <c r="H277" s="45">
        <f>SUM(H279)</f>
        <v>5182900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</row>
    <row r="278" spans="1:88" s="8" customFormat="1" ht="12.75" customHeight="1">
      <c r="A278" s="57"/>
      <c r="B278" s="57"/>
      <c r="C278" s="59" t="s">
        <v>53</v>
      </c>
      <c r="D278" s="45"/>
      <c r="E278" s="45"/>
      <c r="F278" s="87"/>
      <c r="G278" s="77"/>
      <c r="H278" s="45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</row>
    <row r="279" spans="1:88" s="8" customFormat="1" ht="12.75" customHeight="1">
      <c r="A279" s="57"/>
      <c r="B279" s="57"/>
      <c r="C279" s="59" t="s">
        <v>57</v>
      </c>
      <c r="D279" s="45">
        <f>SUM(D280,D291)</f>
        <v>7049224.33</v>
      </c>
      <c r="E279" s="45">
        <f t="shared" si="10"/>
        <v>5182900</v>
      </c>
      <c r="F279" s="87">
        <f t="shared" si="11"/>
        <v>73.52440151383294</v>
      </c>
      <c r="G279" s="77"/>
      <c r="H279" s="45">
        <f>SUM(H280)</f>
        <v>5182900</v>
      </c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</row>
    <row r="280" spans="1:8" ht="12.75" customHeight="1">
      <c r="A280" s="58"/>
      <c r="B280" s="58"/>
      <c r="C280" s="54" t="s">
        <v>11</v>
      </c>
      <c r="D280" s="34">
        <f>SUM(D282,D290)</f>
        <v>5290724.33</v>
      </c>
      <c r="E280" s="34">
        <f t="shared" si="10"/>
        <v>5182900</v>
      </c>
      <c r="F280" s="49">
        <f t="shared" si="11"/>
        <v>97.96201194251223</v>
      </c>
      <c r="G280" s="76"/>
      <c r="H280" s="34">
        <f>SUM(H282,H290)</f>
        <v>5182900</v>
      </c>
    </row>
    <row r="281" spans="1:8" ht="12.75" customHeight="1">
      <c r="A281" s="58"/>
      <c r="B281" s="58"/>
      <c r="C281" s="54" t="s">
        <v>13</v>
      </c>
      <c r="D281" s="34"/>
      <c r="E281" s="34"/>
      <c r="F281" s="49"/>
      <c r="G281" s="76"/>
      <c r="H281" s="34"/>
    </row>
    <row r="282" spans="1:8" ht="12.75" customHeight="1">
      <c r="A282" s="58"/>
      <c r="B282" s="58"/>
      <c r="C282" s="54" t="s">
        <v>58</v>
      </c>
      <c r="D282" s="34">
        <f>SUM(D284,D287)</f>
        <v>5272724.33</v>
      </c>
      <c r="E282" s="34">
        <f t="shared" si="10"/>
        <v>5175750</v>
      </c>
      <c r="F282" s="49">
        <f t="shared" si="11"/>
        <v>98.16083064596704</v>
      </c>
      <c r="G282" s="76"/>
      <c r="H282" s="34">
        <f>SUM(H284,H287)</f>
        <v>5175750</v>
      </c>
    </row>
    <row r="283" spans="1:8" ht="12.75" customHeight="1">
      <c r="A283" s="58"/>
      <c r="B283" s="58"/>
      <c r="C283" s="54" t="s">
        <v>16</v>
      </c>
      <c r="D283" s="34"/>
      <c r="E283" s="34"/>
      <c r="F283" s="49"/>
      <c r="G283" s="76"/>
      <c r="H283" s="34"/>
    </row>
    <row r="284" spans="1:8" s="90" customFormat="1" ht="12.75" customHeight="1">
      <c r="A284" s="58"/>
      <c r="B284" s="58"/>
      <c r="C284" s="54" t="s">
        <v>59</v>
      </c>
      <c r="D284" s="34">
        <v>3934925.33</v>
      </c>
      <c r="E284" s="34">
        <f t="shared" si="10"/>
        <v>4193550</v>
      </c>
      <c r="F284" s="34">
        <f t="shared" si="11"/>
        <v>106.572543271107</v>
      </c>
      <c r="G284" s="76"/>
      <c r="H284" s="34">
        <v>4193550</v>
      </c>
    </row>
    <row r="285" spans="1:8" ht="13.5" thickBot="1">
      <c r="A285" s="97" t="s">
        <v>123</v>
      </c>
      <c r="B285" s="97"/>
      <c r="C285" s="97"/>
      <c r="D285" s="97"/>
      <c r="E285" s="97"/>
      <c r="F285" s="97"/>
      <c r="G285" s="97"/>
      <c r="H285" s="97"/>
    </row>
    <row r="286" spans="1:8" ht="13.5" thickBot="1">
      <c r="A286" s="64" t="s">
        <v>6</v>
      </c>
      <c r="B286" s="64" t="s">
        <v>7</v>
      </c>
      <c r="C286" s="63" t="s">
        <v>8</v>
      </c>
      <c r="D286" s="62" t="s">
        <v>9</v>
      </c>
      <c r="E286" s="62" t="s">
        <v>10</v>
      </c>
      <c r="F286" s="62" t="s">
        <v>19</v>
      </c>
      <c r="G286" s="62" t="s">
        <v>20</v>
      </c>
      <c r="H286" s="62" t="s">
        <v>21</v>
      </c>
    </row>
    <row r="287" spans="1:8" ht="12.75" customHeight="1">
      <c r="A287" s="58"/>
      <c r="B287" s="58"/>
      <c r="C287" s="54" t="s">
        <v>60</v>
      </c>
      <c r="D287" s="34">
        <v>1337799</v>
      </c>
      <c r="E287" s="34">
        <f t="shared" si="10"/>
        <v>982200</v>
      </c>
      <c r="F287" s="49">
        <f t="shared" si="11"/>
        <v>73.41910107572214</v>
      </c>
      <c r="G287" s="76"/>
      <c r="H287" s="34">
        <v>982200</v>
      </c>
    </row>
    <row r="288" spans="1:8" ht="12.75" customHeight="1">
      <c r="A288" s="58"/>
      <c r="B288" s="58"/>
      <c r="C288" s="54" t="s">
        <v>61</v>
      </c>
      <c r="D288" s="34"/>
      <c r="E288" s="34"/>
      <c r="F288" s="49"/>
      <c r="G288" s="76"/>
      <c r="H288" s="34"/>
    </row>
    <row r="289" spans="1:8" ht="12.75" customHeight="1">
      <c r="A289" s="58"/>
      <c r="B289" s="58"/>
      <c r="C289" s="54" t="s">
        <v>62</v>
      </c>
      <c r="D289" s="34">
        <v>175061</v>
      </c>
      <c r="E289" s="34">
        <f t="shared" si="10"/>
        <v>33800</v>
      </c>
      <c r="F289" s="49">
        <f t="shared" si="11"/>
        <v>19.307555652029865</v>
      </c>
      <c r="G289" s="76"/>
      <c r="H289" s="34">
        <v>33800</v>
      </c>
    </row>
    <row r="290" spans="1:8" ht="12.75" customHeight="1">
      <c r="A290" s="58"/>
      <c r="B290" s="58"/>
      <c r="C290" s="54" t="s">
        <v>63</v>
      </c>
      <c r="D290" s="34">
        <v>18000</v>
      </c>
      <c r="E290" s="34">
        <f>SUM(H290)</f>
        <v>7150</v>
      </c>
      <c r="F290" s="49">
        <f t="shared" si="11"/>
        <v>39.72222222222222</v>
      </c>
      <c r="G290" s="76"/>
      <c r="H290" s="34">
        <v>7150</v>
      </c>
    </row>
    <row r="291" spans="1:8" ht="12.75" customHeight="1">
      <c r="A291" s="56"/>
      <c r="B291" s="55"/>
      <c r="C291" s="54" t="s">
        <v>12</v>
      </c>
      <c r="D291" s="29">
        <f>SUM(D293)</f>
        <v>1758500</v>
      </c>
      <c r="E291" s="29"/>
      <c r="F291" s="49"/>
      <c r="G291" s="78"/>
      <c r="H291" s="29"/>
    </row>
    <row r="292" spans="1:8" ht="12.75" customHeight="1">
      <c r="A292" s="58"/>
      <c r="B292" s="57"/>
      <c r="C292" s="54" t="s">
        <v>13</v>
      </c>
      <c r="D292" s="34"/>
      <c r="E292" s="29"/>
      <c r="F292" s="49"/>
      <c r="G292" s="76"/>
      <c r="H292" s="34"/>
    </row>
    <row r="293" spans="1:8" ht="12.75" customHeight="1">
      <c r="A293" s="56"/>
      <c r="B293" s="55"/>
      <c r="C293" s="54" t="s">
        <v>82</v>
      </c>
      <c r="D293" s="29">
        <f>1776500-18000</f>
        <v>1758500</v>
      </c>
      <c r="E293" s="29"/>
      <c r="F293" s="49"/>
      <c r="G293" s="78"/>
      <c r="H293" s="29"/>
    </row>
    <row r="294" spans="1:88" s="8" customFormat="1" ht="12.75" customHeight="1">
      <c r="A294" s="55"/>
      <c r="B294" s="55">
        <v>80146</v>
      </c>
      <c r="C294" s="60" t="s">
        <v>22</v>
      </c>
      <c r="D294" s="28">
        <f>SUM(D295)</f>
        <v>1075234.6099999999</v>
      </c>
      <c r="E294" s="45">
        <f>SUM(G294,H294)</f>
        <v>770240</v>
      </c>
      <c r="F294" s="87">
        <f t="shared" si="11"/>
        <v>71.63459889000411</v>
      </c>
      <c r="G294" s="79">
        <f>SUM(G295)</f>
        <v>234000</v>
      </c>
      <c r="H294" s="45">
        <f>SUM(H295)</f>
        <v>536240</v>
      </c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</row>
    <row r="295" spans="1:88" s="8" customFormat="1" ht="12.75" customHeight="1">
      <c r="A295" s="55"/>
      <c r="B295" s="55"/>
      <c r="C295" s="59" t="s">
        <v>57</v>
      </c>
      <c r="D295" s="28">
        <f>SUM(D296)</f>
        <v>1075234.6099999999</v>
      </c>
      <c r="E295" s="45">
        <f aca="true" t="shared" si="12" ref="E295:E304">SUM(G295,H295)</f>
        <v>770240</v>
      </c>
      <c r="F295" s="87">
        <f t="shared" si="11"/>
        <v>71.63459889000411</v>
      </c>
      <c r="G295" s="79">
        <f>SUM(G296)</f>
        <v>234000</v>
      </c>
      <c r="H295" s="28">
        <f>SUM(H296)</f>
        <v>536240</v>
      </c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</row>
    <row r="296" spans="1:8" ht="12.75" customHeight="1">
      <c r="A296" s="56"/>
      <c r="B296" s="56"/>
      <c r="C296" s="54" t="s">
        <v>11</v>
      </c>
      <c r="D296" s="29">
        <f>SUM(D298,D304)</f>
        <v>1075234.6099999999</v>
      </c>
      <c r="E296" s="34">
        <f t="shared" si="12"/>
        <v>770240</v>
      </c>
      <c r="F296" s="49">
        <f t="shared" si="11"/>
        <v>71.63459889000411</v>
      </c>
      <c r="G296" s="78">
        <f>SUM(G298)</f>
        <v>234000</v>
      </c>
      <c r="H296" s="29">
        <f>SUM(H298,H304)</f>
        <v>536240</v>
      </c>
    </row>
    <row r="297" spans="1:8" ht="12.75" customHeight="1">
      <c r="A297" s="56"/>
      <c r="B297" s="56"/>
      <c r="C297" s="54" t="s">
        <v>13</v>
      </c>
      <c r="D297" s="29"/>
      <c r="E297" s="34"/>
      <c r="F297" s="49"/>
      <c r="G297" s="78"/>
      <c r="H297" s="29"/>
    </row>
    <row r="298" spans="1:8" ht="12.75" customHeight="1">
      <c r="A298" s="56"/>
      <c r="B298" s="56"/>
      <c r="C298" s="54" t="s">
        <v>58</v>
      </c>
      <c r="D298" s="29">
        <f>SUM(D300,D301)</f>
        <v>839634.61</v>
      </c>
      <c r="E298" s="34">
        <f>SUM(G298,H298)</f>
        <v>769630</v>
      </c>
      <c r="F298" s="49">
        <f t="shared" si="11"/>
        <v>91.66249114004484</v>
      </c>
      <c r="G298" s="78">
        <f>SUM(G300,G301)</f>
        <v>234000</v>
      </c>
      <c r="H298" s="29">
        <f>SUM(H300,H301)</f>
        <v>535630</v>
      </c>
    </row>
    <row r="299" spans="1:8" ht="12.75" customHeight="1">
      <c r="A299" s="56"/>
      <c r="B299" s="56"/>
      <c r="C299" s="54" t="s">
        <v>16</v>
      </c>
      <c r="D299" s="29"/>
      <c r="E299" s="34"/>
      <c r="F299" s="49"/>
      <c r="G299" s="78"/>
      <c r="H299" s="29"/>
    </row>
    <row r="300" spans="1:8" ht="12.75" customHeight="1">
      <c r="A300" s="56"/>
      <c r="B300" s="56"/>
      <c r="C300" s="54" t="s">
        <v>59</v>
      </c>
      <c r="D300" s="29">
        <v>633391.61</v>
      </c>
      <c r="E300" s="34">
        <f t="shared" si="12"/>
        <v>714740</v>
      </c>
      <c r="F300" s="49">
        <f>E300/D300*100</f>
        <v>112.84330084511225</v>
      </c>
      <c r="G300" s="78">
        <v>227970</v>
      </c>
      <c r="H300" s="29">
        <v>486770</v>
      </c>
    </row>
    <row r="301" spans="1:8" ht="12.75" customHeight="1">
      <c r="A301" s="56"/>
      <c r="B301" s="56"/>
      <c r="C301" s="54" t="s">
        <v>60</v>
      </c>
      <c r="D301" s="29">
        <v>206243</v>
      </c>
      <c r="E301" s="34">
        <f>SUM(G301,H301)</f>
        <v>54890</v>
      </c>
      <c r="F301" s="49">
        <f>E301/D301*100</f>
        <v>26.61423660439385</v>
      </c>
      <c r="G301" s="78">
        <v>6030</v>
      </c>
      <c r="H301" s="29">
        <v>48860</v>
      </c>
    </row>
    <row r="302" spans="1:8" ht="12.75" customHeight="1">
      <c r="A302" s="56"/>
      <c r="B302" s="56"/>
      <c r="C302" s="54" t="s">
        <v>61</v>
      </c>
      <c r="D302" s="29"/>
      <c r="E302" s="34"/>
      <c r="F302" s="49"/>
      <c r="G302" s="78"/>
      <c r="H302" s="29"/>
    </row>
    <row r="303" spans="1:8" ht="12.75" customHeight="1">
      <c r="A303" s="56"/>
      <c r="B303" s="56"/>
      <c r="C303" s="54" t="s">
        <v>62</v>
      </c>
      <c r="D303" s="29">
        <v>200</v>
      </c>
      <c r="E303" s="34">
        <f t="shared" si="12"/>
        <v>370</v>
      </c>
      <c r="F303" s="49">
        <f>E303/D303*100</f>
        <v>185</v>
      </c>
      <c r="G303" s="78"/>
      <c r="H303" s="29">
        <v>370</v>
      </c>
    </row>
    <row r="304" spans="1:8" ht="12.75" customHeight="1">
      <c r="A304" s="56"/>
      <c r="B304" s="56"/>
      <c r="C304" s="54" t="s">
        <v>63</v>
      </c>
      <c r="D304" s="29">
        <v>235600</v>
      </c>
      <c r="E304" s="34">
        <f t="shared" si="12"/>
        <v>610</v>
      </c>
      <c r="F304" s="49">
        <f>E304/D304*100</f>
        <v>0.25891341256366723</v>
      </c>
      <c r="G304" s="78"/>
      <c r="H304" s="29">
        <v>610</v>
      </c>
    </row>
    <row r="305" spans="1:8" ht="12.75" customHeight="1">
      <c r="A305" s="55"/>
      <c r="B305" s="55">
        <v>80148</v>
      </c>
      <c r="C305" s="60" t="s">
        <v>44</v>
      </c>
      <c r="D305" s="28">
        <f>SUM(D306)</f>
        <v>2040464.17</v>
      </c>
      <c r="E305" s="75">
        <f>SUM(G305,H305)</f>
        <v>2058320</v>
      </c>
      <c r="F305" s="87">
        <f>E305/D305*100</f>
        <v>100.87508667206835</v>
      </c>
      <c r="G305" s="79">
        <f>SUM(G306)</f>
        <v>1919830</v>
      </c>
      <c r="H305" s="45">
        <f>SUM(H306)</f>
        <v>138490</v>
      </c>
    </row>
    <row r="306" spans="1:8" ht="12.75" customHeight="1">
      <c r="A306" s="55"/>
      <c r="B306" s="55"/>
      <c r="C306" s="59" t="s">
        <v>57</v>
      </c>
      <c r="D306" s="28">
        <f>SUM(D307,D316)</f>
        <v>2040464.17</v>
      </c>
      <c r="E306" s="75">
        <f>SUM(G306,H306)</f>
        <v>2058320</v>
      </c>
      <c r="F306" s="87">
        <f>E306/D306*100</f>
        <v>100.87508667206835</v>
      </c>
      <c r="G306" s="79">
        <f>SUM(G307)</f>
        <v>1919830</v>
      </c>
      <c r="H306" s="28">
        <f>SUM(H307)</f>
        <v>138490</v>
      </c>
    </row>
    <row r="307" spans="1:8" ht="12.75" customHeight="1">
      <c r="A307" s="55"/>
      <c r="B307" s="55"/>
      <c r="C307" s="54" t="s">
        <v>11</v>
      </c>
      <c r="D307" s="29">
        <f>SUM(D309,D315)</f>
        <v>1972361.77</v>
      </c>
      <c r="E307" s="29">
        <f>SUM(G307,H307)</f>
        <v>2058320</v>
      </c>
      <c r="F307" s="49">
        <f>E307/D307*100</f>
        <v>104.35813709773942</v>
      </c>
      <c r="G307" s="78">
        <f>SUM(G309,G315)</f>
        <v>1919830</v>
      </c>
      <c r="H307" s="29">
        <f>SUM(H309,H315)</f>
        <v>138490</v>
      </c>
    </row>
    <row r="308" spans="1:8" s="90" customFormat="1" ht="12.75" customHeight="1">
      <c r="A308" s="55"/>
      <c r="B308" s="55"/>
      <c r="C308" s="54" t="s">
        <v>13</v>
      </c>
      <c r="D308" s="29"/>
      <c r="E308" s="29"/>
      <c r="F308" s="34"/>
      <c r="G308" s="78"/>
      <c r="H308" s="29"/>
    </row>
    <row r="309" spans="1:8" ht="12.75" customHeight="1">
      <c r="A309" s="55"/>
      <c r="B309" s="55"/>
      <c r="C309" s="54" t="s">
        <v>58</v>
      </c>
      <c r="D309" s="29">
        <f>SUM(D311,D312)</f>
        <v>1960841.77</v>
      </c>
      <c r="E309" s="29">
        <f>SUM(G309,H309)</f>
        <v>2046720</v>
      </c>
      <c r="F309" s="49">
        <f>E309/D309*100</f>
        <v>104.37966139409608</v>
      </c>
      <c r="G309" s="78">
        <f>SUM(G311,G312)</f>
        <v>1909230</v>
      </c>
      <c r="H309" s="29">
        <f>SUM(H311,H312)</f>
        <v>137490</v>
      </c>
    </row>
    <row r="310" spans="1:8" ht="12.75" customHeight="1">
      <c r="A310" s="55"/>
      <c r="B310" s="55"/>
      <c r="C310" s="54" t="s">
        <v>16</v>
      </c>
      <c r="D310" s="29"/>
      <c r="E310" s="29"/>
      <c r="F310" s="49"/>
      <c r="G310" s="78"/>
      <c r="H310" s="29"/>
    </row>
    <row r="311" spans="1:8" ht="12.75" customHeight="1">
      <c r="A311" s="55"/>
      <c r="B311" s="55"/>
      <c r="C311" s="54" t="s">
        <v>59</v>
      </c>
      <c r="D311" s="29">
        <v>1625233.77</v>
      </c>
      <c r="E311" s="29">
        <f>SUM(G311,H311)</f>
        <v>1733060</v>
      </c>
      <c r="F311" s="49">
        <f>E311/D311*100</f>
        <v>106.63450587788365</v>
      </c>
      <c r="G311" s="78">
        <v>1623820</v>
      </c>
      <c r="H311" s="29">
        <v>109240</v>
      </c>
    </row>
    <row r="312" spans="1:8" ht="12.75" customHeight="1">
      <c r="A312" s="55"/>
      <c r="B312" s="55"/>
      <c r="C312" s="54" t="s">
        <v>60</v>
      </c>
      <c r="D312" s="29">
        <v>335608</v>
      </c>
      <c r="E312" s="29">
        <f>SUM(G312,H312)</f>
        <v>313660</v>
      </c>
      <c r="F312" s="49">
        <f>E312/D312*100</f>
        <v>93.46022740816667</v>
      </c>
      <c r="G312" s="78">
        <v>285410</v>
      </c>
      <c r="H312" s="29">
        <v>28250</v>
      </c>
    </row>
    <row r="313" spans="1:8" ht="12.75" customHeight="1">
      <c r="A313" s="55"/>
      <c r="B313" s="55"/>
      <c r="C313" s="54" t="s">
        <v>61</v>
      </c>
      <c r="D313" s="29"/>
      <c r="E313" s="29"/>
      <c r="F313" s="49"/>
      <c r="G313" s="78"/>
      <c r="H313" s="29"/>
    </row>
    <row r="314" spans="1:8" ht="12.75" customHeight="1">
      <c r="A314" s="55"/>
      <c r="B314" s="55"/>
      <c r="C314" s="54" t="s">
        <v>62</v>
      </c>
      <c r="D314" s="29">
        <v>31740</v>
      </c>
      <c r="E314" s="29">
        <f>SUM(G314,H314)</f>
        <v>33640</v>
      </c>
      <c r="F314" s="49">
        <f>E314/D314*100</f>
        <v>105.98613736609957</v>
      </c>
      <c r="G314" s="78">
        <v>32640</v>
      </c>
      <c r="H314" s="29">
        <v>1000</v>
      </c>
    </row>
    <row r="315" spans="1:8" ht="12.75" customHeight="1">
      <c r="A315" s="55"/>
      <c r="B315" s="55"/>
      <c r="C315" s="54" t="s">
        <v>63</v>
      </c>
      <c r="D315" s="29">
        <v>11520</v>
      </c>
      <c r="E315" s="29">
        <f>SUM(G315,H315)</f>
        <v>11600</v>
      </c>
      <c r="F315" s="49">
        <f>E315/D315*100</f>
        <v>100.69444444444444</v>
      </c>
      <c r="G315" s="78">
        <v>10600</v>
      </c>
      <c r="H315" s="29">
        <v>1000</v>
      </c>
    </row>
    <row r="316" spans="1:8" ht="12.75" customHeight="1">
      <c r="A316" s="55"/>
      <c r="B316" s="55"/>
      <c r="C316" s="54" t="s">
        <v>12</v>
      </c>
      <c r="D316" s="29">
        <f>SUM(D318)</f>
        <v>68102.4</v>
      </c>
      <c r="E316" s="75"/>
      <c r="F316" s="49"/>
      <c r="G316" s="79"/>
      <c r="H316" s="28"/>
    </row>
    <row r="317" spans="1:8" ht="12.75" customHeight="1">
      <c r="A317" s="55"/>
      <c r="B317" s="55"/>
      <c r="C317" s="54" t="s">
        <v>13</v>
      </c>
      <c r="D317" s="29"/>
      <c r="E317" s="75"/>
      <c r="F317" s="49"/>
      <c r="G317" s="79"/>
      <c r="H317" s="28"/>
    </row>
    <row r="318" spans="1:8" ht="12.75" customHeight="1">
      <c r="A318" s="55"/>
      <c r="B318" s="55"/>
      <c r="C318" s="54" t="s">
        <v>82</v>
      </c>
      <c r="D318" s="29">
        <v>68102.4</v>
      </c>
      <c r="E318" s="75"/>
      <c r="F318" s="49"/>
      <c r="G318" s="79"/>
      <c r="H318" s="28"/>
    </row>
    <row r="319" spans="1:8" ht="12.75" customHeight="1">
      <c r="A319" s="55"/>
      <c r="B319" s="55">
        <v>80195</v>
      </c>
      <c r="C319" s="60" t="s">
        <v>5</v>
      </c>
      <c r="D319" s="28">
        <f>SUM(D334,D342,D349)</f>
        <v>1113236.75</v>
      </c>
      <c r="E319" s="28">
        <f>SUM(G319)</f>
        <v>96700</v>
      </c>
      <c r="F319" s="87">
        <f aca="true" t="shared" si="13" ref="F319:F326">E319/D319*100</f>
        <v>8.68638229918299</v>
      </c>
      <c r="G319" s="79">
        <f>SUM(G334)</f>
        <v>96700</v>
      </c>
      <c r="H319" s="28"/>
    </row>
    <row r="320" spans="1:8" ht="12.75" customHeight="1">
      <c r="A320" s="55"/>
      <c r="B320" s="55"/>
      <c r="C320" s="60" t="s">
        <v>89</v>
      </c>
      <c r="D320" s="28">
        <f>SUM(D321)</f>
        <v>1113236.75</v>
      </c>
      <c r="E320" s="28">
        <f>SUM(E321)</f>
        <v>96700</v>
      </c>
      <c r="F320" s="87">
        <f t="shared" si="13"/>
        <v>8.68638229918299</v>
      </c>
      <c r="G320" s="28">
        <f>SUM(G321)</f>
        <v>96700</v>
      </c>
      <c r="H320" s="28"/>
    </row>
    <row r="321" spans="1:8" ht="12.75" customHeight="1">
      <c r="A321" s="55"/>
      <c r="B321" s="55"/>
      <c r="C321" s="54" t="s">
        <v>11</v>
      </c>
      <c r="D321" s="29">
        <f>SUM(D323,D332)</f>
        <v>1113236.75</v>
      </c>
      <c r="E321" s="29">
        <f>SUM(E335)</f>
        <v>96700</v>
      </c>
      <c r="F321" s="49">
        <f t="shared" si="13"/>
        <v>8.68638229918299</v>
      </c>
      <c r="G321" s="29">
        <f>SUM(G335)</f>
        <v>96700</v>
      </c>
      <c r="H321" s="28"/>
    </row>
    <row r="322" spans="1:8" ht="12.75" customHeight="1">
      <c r="A322" s="55"/>
      <c r="B322" s="55"/>
      <c r="C322" s="54" t="s">
        <v>13</v>
      </c>
      <c r="D322" s="29"/>
      <c r="E322" s="29"/>
      <c r="F322" s="49"/>
      <c r="G322" s="78"/>
      <c r="H322" s="28"/>
    </row>
    <row r="323" spans="1:8" ht="12.75" customHeight="1">
      <c r="A323" s="55"/>
      <c r="B323" s="55"/>
      <c r="C323" s="54" t="s">
        <v>58</v>
      </c>
      <c r="D323" s="29">
        <f>SUM(D325,D326)</f>
        <v>1085236.75</v>
      </c>
      <c r="E323" s="29">
        <f>SUM(E337)</f>
        <v>96700</v>
      </c>
      <c r="F323" s="49">
        <f t="shared" si="13"/>
        <v>8.910498100990406</v>
      </c>
      <c r="G323" s="29">
        <f>SUM(G337)</f>
        <v>96700</v>
      </c>
      <c r="H323" s="28"/>
    </row>
    <row r="324" spans="1:8" ht="12.75" customHeight="1">
      <c r="A324" s="55"/>
      <c r="B324" s="55"/>
      <c r="C324" s="54" t="s">
        <v>16</v>
      </c>
      <c r="D324" s="29"/>
      <c r="E324" s="29"/>
      <c r="F324" s="49"/>
      <c r="G324" s="78"/>
      <c r="H324" s="28"/>
    </row>
    <row r="325" spans="1:8" ht="12.75" customHeight="1">
      <c r="A325" s="55"/>
      <c r="B325" s="55"/>
      <c r="C325" s="54" t="s">
        <v>59</v>
      </c>
      <c r="D325" s="29">
        <f>SUM(D339)</f>
        <v>63711.23</v>
      </c>
      <c r="E325" s="29">
        <f>SUM(E339)</f>
        <v>11100</v>
      </c>
      <c r="F325" s="49">
        <f t="shared" si="13"/>
        <v>17.42236023382377</v>
      </c>
      <c r="G325" s="29">
        <f>SUM(G339)</f>
        <v>11100</v>
      </c>
      <c r="H325" s="28"/>
    </row>
    <row r="326" spans="1:8" ht="12.75" customHeight="1">
      <c r="A326" s="55"/>
      <c r="B326" s="55"/>
      <c r="C326" s="54" t="s">
        <v>60</v>
      </c>
      <c r="D326" s="29">
        <f>SUM(D340,D347)</f>
        <v>1021525.52</v>
      </c>
      <c r="E326" s="29">
        <f>SUM(E340)</f>
        <v>85600</v>
      </c>
      <c r="F326" s="34">
        <f t="shared" si="13"/>
        <v>8.379624231022637</v>
      </c>
      <c r="G326" s="29">
        <f>SUM(G340)</f>
        <v>85600</v>
      </c>
      <c r="H326" s="28"/>
    </row>
    <row r="327" spans="1:8" ht="12.75" customHeight="1">
      <c r="A327" s="91"/>
      <c r="B327" s="91"/>
      <c r="C327" s="94"/>
      <c r="D327" s="46"/>
      <c r="E327" s="46"/>
      <c r="F327" s="46"/>
      <c r="G327" s="46"/>
      <c r="H327" s="81"/>
    </row>
    <row r="328" spans="1:8" ht="12.75" customHeight="1">
      <c r="A328" s="91"/>
      <c r="B328" s="91"/>
      <c r="C328" s="94"/>
      <c r="D328" s="46"/>
      <c r="E328" s="46"/>
      <c r="F328" s="46"/>
      <c r="G328" s="46"/>
      <c r="H328" s="81"/>
    </row>
    <row r="329" spans="1:8" ht="12.75" customHeight="1">
      <c r="A329" s="91"/>
      <c r="B329" s="91"/>
      <c r="C329" s="94"/>
      <c r="D329" s="46"/>
      <c r="E329" s="46"/>
      <c r="F329" s="46"/>
      <c r="G329" s="46"/>
      <c r="H329" s="81"/>
    </row>
    <row r="330" spans="1:88" s="8" customFormat="1" ht="13.5" thickBot="1">
      <c r="A330" s="98" t="s">
        <v>124</v>
      </c>
      <c r="B330" s="98"/>
      <c r="C330" s="98"/>
      <c r="D330" s="98"/>
      <c r="E330" s="98"/>
      <c r="F330" s="98"/>
      <c r="G330" s="98"/>
      <c r="H330" s="9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</row>
    <row r="331" spans="1:88" s="8" customFormat="1" ht="13.5" thickBot="1">
      <c r="A331" s="31" t="s">
        <v>6</v>
      </c>
      <c r="B331" s="31" t="s">
        <v>7</v>
      </c>
      <c r="C331" s="32" t="s">
        <v>8</v>
      </c>
      <c r="D331" s="33" t="s">
        <v>9</v>
      </c>
      <c r="E331" s="33" t="s">
        <v>10</v>
      </c>
      <c r="F331" s="27" t="s">
        <v>19</v>
      </c>
      <c r="G331" s="33" t="s">
        <v>20</v>
      </c>
      <c r="H331" s="33" t="s">
        <v>21</v>
      </c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</row>
    <row r="332" spans="1:8" ht="12.75" customHeight="1">
      <c r="A332" s="55"/>
      <c r="B332" s="55"/>
      <c r="C332" s="54" t="s">
        <v>63</v>
      </c>
      <c r="D332" s="29">
        <f>SUM(D353)</f>
        <v>28000</v>
      </c>
      <c r="E332" s="29"/>
      <c r="F332" s="49"/>
      <c r="G332" s="29"/>
      <c r="H332" s="28"/>
    </row>
    <row r="333" spans="1:8" ht="12.75" customHeight="1">
      <c r="A333" s="55"/>
      <c r="B333" s="55"/>
      <c r="C333" s="60" t="s">
        <v>90</v>
      </c>
      <c r="D333" s="28"/>
      <c r="E333" s="28"/>
      <c r="F333" s="87"/>
      <c r="G333" s="79"/>
      <c r="H333" s="28"/>
    </row>
    <row r="334" spans="1:8" ht="12.75" customHeight="1">
      <c r="A334" s="58"/>
      <c r="B334" s="57"/>
      <c r="C334" s="59" t="s">
        <v>57</v>
      </c>
      <c r="D334" s="45">
        <f>SUM(D335)</f>
        <v>1081236.75</v>
      </c>
      <c r="E334" s="28">
        <f aca="true" t="shared" si="14" ref="E334:E340">SUM(G334)</f>
        <v>96700</v>
      </c>
      <c r="F334" s="87">
        <f>E334/D334*100</f>
        <v>8.94346219734022</v>
      </c>
      <c r="G334" s="45">
        <f>SUM(G335)</f>
        <v>96700</v>
      </c>
      <c r="H334" s="34"/>
    </row>
    <row r="335" spans="1:8" ht="12.75" customHeight="1">
      <c r="A335" s="58"/>
      <c r="B335" s="57"/>
      <c r="C335" s="54" t="s">
        <v>11</v>
      </c>
      <c r="D335" s="34">
        <f>SUM(D337)</f>
        <v>1081236.75</v>
      </c>
      <c r="E335" s="29">
        <f t="shared" si="14"/>
        <v>96700</v>
      </c>
      <c r="F335" s="49">
        <f>E335/D335*100</f>
        <v>8.94346219734022</v>
      </c>
      <c r="G335" s="76">
        <f>SUM(G337)</f>
        <v>96700</v>
      </c>
      <c r="H335" s="34"/>
    </row>
    <row r="336" spans="1:8" ht="12.75" customHeight="1">
      <c r="A336" s="58"/>
      <c r="B336" s="57"/>
      <c r="C336" s="54" t="s">
        <v>13</v>
      </c>
      <c r="D336" s="34"/>
      <c r="E336" s="29"/>
      <c r="F336" s="49"/>
      <c r="G336" s="76"/>
      <c r="H336" s="34"/>
    </row>
    <row r="337" spans="1:8" ht="12.75" customHeight="1">
      <c r="A337" s="58"/>
      <c r="B337" s="57"/>
      <c r="C337" s="54" t="s">
        <v>58</v>
      </c>
      <c r="D337" s="34">
        <f>SUM(D339,D340)</f>
        <v>1081236.75</v>
      </c>
      <c r="E337" s="29">
        <f t="shared" si="14"/>
        <v>96700</v>
      </c>
      <c r="F337" s="49">
        <f>E337/D337*100</f>
        <v>8.94346219734022</v>
      </c>
      <c r="G337" s="76">
        <f>SUM(G339,G340)</f>
        <v>96700</v>
      </c>
      <c r="H337" s="34"/>
    </row>
    <row r="338" spans="1:8" ht="12.75" customHeight="1">
      <c r="A338" s="58"/>
      <c r="B338" s="57"/>
      <c r="C338" s="54" t="s">
        <v>16</v>
      </c>
      <c r="D338" s="34"/>
      <c r="E338" s="29"/>
      <c r="F338" s="49"/>
      <c r="G338" s="76"/>
      <c r="H338" s="34"/>
    </row>
    <row r="339" spans="1:8" ht="12.75" customHeight="1">
      <c r="A339" s="58"/>
      <c r="B339" s="57"/>
      <c r="C339" s="54" t="s">
        <v>59</v>
      </c>
      <c r="D339" s="34">
        <v>63711.23</v>
      </c>
      <c r="E339" s="29">
        <f t="shared" si="14"/>
        <v>11100</v>
      </c>
      <c r="F339" s="49">
        <f>E339/D339*100</f>
        <v>17.42236023382377</v>
      </c>
      <c r="G339" s="76">
        <v>11100</v>
      </c>
      <c r="H339" s="34"/>
    </row>
    <row r="340" spans="1:8" ht="12.75" customHeight="1">
      <c r="A340" s="58"/>
      <c r="B340" s="57"/>
      <c r="C340" s="54" t="s">
        <v>60</v>
      </c>
      <c r="D340" s="34">
        <v>1017525.52</v>
      </c>
      <c r="E340" s="29">
        <f t="shared" si="14"/>
        <v>85600</v>
      </c>
      <c r="F340" s="49">
        <f>E340/D340*100</f>
        <v>8.4125654165411</v>
      </c>
      <c r="G340" s="76">
        <v>85600</v>
      </c>
      <c r="H340" s="34"/>
    </row>
    <row r="341" spans="1:8" ht="12.75" customHeight="1">
      <c r="A341" s="58"/>
      <c r="B341" s="57"/>
      <c r="C341" s="54"/>
      <c r="D341" s="34"/>
      <c r="E341" s="34"/>
      <c r="F341" s="49"/>
      <c r="G341" s="76"/>
      <c r="H341" s="34"/>
    </row>
    <row r="342" spans="1:8" ht="12.75" customHeight="1">
      <c r="A342" s="58"/>
      <c r="B342" s="57"/>
      <c r="C342" s="59" t="s">
        <v>65</v>
      </c>
      <c r="D342" s="45">
        <f>SUM(D343)</f>
        <v>4000</v>
      </c>
      <c r="E342" s="34"/>
      <c r="F342" s="49"/>
      <c r="G342" s="76"/>
      <c r="H342" s="34"/>
    </row>
    <row r="343" spans="1:8" ht="12.75" customHeight="1">
      <c r="A343" s="58"/>
      <c r="B343" s="58"/>
      <c r="C343" s="54" t="s">
        <v>11</v>
      </c>
      <c r="D343" s="34">
        <f>SUM(D345)</f>
        <v>4000</v>
      </c>
      <c r="E343" s="34"/>
      <c r="F343" s="49"/>
      <c r="G343" s="76"/>
      <c r="H343" s="34"/>
    </row>
    <row r="344" spans="1:8" ht="12.75" customHeight="1">
      <c r="A344" s="58"/>
      <c r="B344" s="58"/>
      <c r="C344" s="54" t="s">
        <v>14</v>
      </c>
      <c r="D344" s="34"/>
      <c r="E344" s="34"/>
      <c r="F344" s="49"/>
      <c r="G344" s="76"/>
      <c r="H344" s="34"/>
    </row>
    <row r="345" spans="1:8" ht="12.75" customHeight="1">
      <c r="A345" s="58"/>
      <c r="B345" s="58"/>
      <c r="C345" s="54" t="s">
        <v>68</v>
      </c>
      <c r="D345" s="34">
        <f>SUM(D347)</f>
        <v>4000</v>
      </c>
      <c r="E345" s="34"/>
      <c r="F345" s="49"/>
      <c r="G345" s="76"/>
      <c r="H345" s="34"/>
    </row>
    <row r="346" spans="1:8" ht="12.75" customHeight="1">
      <c r="A346" s="58"/>
      <c r="B346" s="58"/>
      <c r="C346" s="54" t="s">
        <v>69</v>
      </c>
      <c r="D346" s="34"/>
      <c r="E346" s="34"/>
      <c r="F346" s="49"/>
      <c r="G346" s="76"/>
      <c r="H346" s="34"/>
    </row>
    <row r="347" spans="1:8" ht="12.75" customHeight="1">
      <c r="A347" s="58"/>
      <c r="B347" s="58"/>
      <c r="C347" s="54" t="s">
        <v>60</v>
      </c>
      <c r="D347" s="34">
        <v>4000</v>
      </c>
      <c r="E347" s="34"/>
      <c r="F347" s="49"/>
      <c r="G347" s="76"/>
      <c r="H347" s="34"/>
    </row>
    <row r="348" spans="1:8" ht="12.75" customHeight="1">
      <c r="A348" s="58"/>
      <c r="B348" s="58"/>
      <c r="C348" s="54"/>
      <c r="D348" s="34"/>
      <c r="E348" s="34"/>
      <c r="F348" s="49"/>
      <c r="G348" s="76"/>
      <c r="H348" s="34"/>
    </row>
    <row r="349" spans="1:8" ht="12.75" customHeight="1">
      <c r="A349" s="58"/>
      <c r="B349" s="57"/>
      <c r="C349" s="59" t="s">
        <v>106</v>
      </c>
      <c r="D349" s="45">
        <f>SUM(D351)</f>
        <v>28000</v>
      </c>
      <c r="E349" s="34"/>
      <c r="F349" s="49"/>
      <c r="G349" s="76"/>
      <c r="H349" s="34"/>
    </row>
    <row r="350" spans="1:8" ht="12.75" customHeight="1">
      <c r="A350" s="58"/>
      <c r="B350" s="57"/>
      <c r="C350" s="59" t="s">
        <v>107</v>
      </c>
      <c r="D350" s="34"/>
      <c r="E350" s="34"/>
      <c r="F350" s="49"/>
      <c r="G350" s="76"/>
      <c r="H350" s="34"/>
    </row>
    <row r="351" spans="1:8" ht="12.75" customHeight="1">
      <c r="A351" s="58"/>
      <c r="B351" s="57"/>
      <c r="C351" s="54" t="s">
        <v>11</v>
      </c>
      <c r="D351" s="34">
        <f>SUM(D353)</f>
        <v>28000</v>
      </c>
      <c r="E351" s="34"/>
      <c r="F351" s="49"/>
      <c r="G351" s="76"/>
      <c r="H351" s="34"/>
    </row>
    <row r="352" spans="1:8" ht="12.75" customHeight="1">
      <c r="A352" s="58"/>
      <c r="B352" s="57"/>
      <c r="C352" s="54" t="s">
        <v>13</v>
      </c>
      <c r="D352" s="34"/>
      <c r="E352" s="34"/>
      <c r="F352" s="49"/>
      <c r="G352" s="76"/>
      <c r="H352" s="34"/>
    </row>
    <row r="353" spans="1:8" ht="12.75" customHeight="1">
      <c r="A353" s="58"/>
      <c r="B353" s="58"/>
      <c r="C353" s="54" t="s">
        <v>96</v>
      </c>
      <c r="D353" s="34">
        <v>28000</v>
      </c>
      <c r="E353" s="34"/>
      <c r="F353" s="49"/>
      <c r="G353" s="76"/>
      <c r="H353" s="34"/>
    </row>
    <row r="354" spans="1:8" ht="12.75" customHeight="1">
      <c r="A354" s="58"/>
      <c r="B354" s="58"/>
      <c r="C354" s="54"/>
      <c r="D354" s="34"/>
      <c r="E354" s="34"/>
      <c r="F354" s="49"/>
      <c r="G354" s="76"/>
      <c r="H354" s="34"/>
    </row>
    <row r="355" spans="1:8" ht="12.75" customHeight="1">
      <c r="A355" s="57"/>
      <c r="B355" s="57">
        <v>80197</v>
      </c>
      <c r="C355" s="59" t="s">
        <v>45</v>
      </c>
      <c r="D355" s="45">
        <f>SUM(D356)</f>
        <v>341500</v>
      </c>
      <c r="E355" s="45">
        <f>SUM(G355)</f>
        <v>332200</v>
      </c>
      <c r="F355" s="87">
        <f>E355/D355*100</f>
        <v>97.27672035139092</v>
      </c>
      <c r="G355" s="77">
        <f>SUM(G356)</f>
        <v>332200</v>
      </c>
      <c r="H355" s="45"/>
    </row>
    <row r="356" spans="1:8" ht="12.75" customHeight="1">
      <c r="A356" s="57"/>
      <c r="B356" s="57"/>
      <c r="C356" s="59" t="s">
        <v>57</v>
      </c>
      <c r="D356" s="45">
        <f>SUM(D357)</f>
        <v>341500</v>
      </c>
      <c r="E356" s="45">
        <f aca="true" t="shared" si="15" ref="E356:E361">SUM(G356)</f>
        <v>332200</v>
      </c>
      <c r="F356" s="87">
        <f>E356/D356*100</f>
        <v>97.27672035139092</v>
      </c>
      <c r="G356" s="77">
        <f>SUM(G357)</f>
        <v>332200</v>
      </c>
      <c r="H356" s="45"/>
    </row>
    <row r="357" spans="1:8" ht="12.75" customHeight="1">
      <c r="A357" s="57"/>
      <c r="B357" s="57"/>
      <c r="C357" s="54" t="s">
        <v>11</v>
      </c>
      <c r="D357" s="34">
        <f>SUM(D359)</f>
        <v>341500</v>
      </c>
      <c r="E357" s="34">
        <f t="shared" si="15"/>
        <v>332200</v>
      </c>
      <c r="F357" s="49">
        <f>E357/D357*100</f>
        <v>97.27672035139092</v>
      </c>
      <c r="G357" s="76">
        <f>SUM(G359)</f>
        <v>332200</v>
      </c>
      <c r="H357" s="45"/>
    </row>
    <row r="358" spans="1:8" ht="12.75" customHeight="1">
      <c r="A358" s="57"/>
      <c r="B358" s="57"/>
      <c r="C358" s="54" t="s">
        <v>13</v>
      </c>
      <c r="D358" s="34"/>
      <c r="E358" s="34"/>
      <c r="F358" s="49"/>
      <c r="G358" s="76"/>
      <c r="H358" s="45"/>
    </row>
    <row r="359" spans="1:8" ht="12.75" customHeight="1">
      <c r="A359" s="57"/>
      <c r="B359" s="57"/>
      <c r="C359" s="54" t="s">
        <v>83</v>
      </c>
      <c r="D359" s="34">
        <f>SUM(D361)</f>
        <v>341500</v>
      </c>
      <c r="E359" s="34">
        <f t="shared" si="15"/>
        <v>332200</v>
      </c>
      <c r="F359" s="49">
        <f>E359/D359*100</f>
        <v>97.27672035139092</v>
      </c>
      <c r="G359" s="76">
        <f>SUM(G361)</f>
        <v>332200</v>
      </c>
      <c r="H359" s="45"/>
    </row>
    <row r="360" spans="1:8" ht="12.75" customHeight="1">
      <c r="A360" s="57"/>
      <c r="B360" s="57"/>
      <c r="C360" s="54" t="s">
        <v>16</v>
      </c>
      <c r="D360" s="34"/>
      <c r="E360" s="34"/>
      <c r="F360" s="49"/>
      <c r="G360" s="76"/>
      <c r="H360" s="45"/>
    </row>
    <row r="361" spans="1:8" s="90" customFormat="1" ht="12.75" customHeight="1">
      <c r="A361" s="57"/>
      <c r="B361" s="57"/>
      <c r="C361" s="61" t="s">
        <v>84</v>
      </c>
      <c r="D361" s="34">
        <v>341500</v>
      </c>
      <c r="E361" s="34">
        <f t="shared" si="15"/>
        <v>332200</v>
      </c>
      <c r="F361" s="34">
        <f>E361/D361*100</f>
        <v>97.27672035139092</v>
      </c>
      <c r="G361" s="76">
        <v>332200</v>
      </c>
      <c r="H361" s="45"/>
    </row>
    <row r="362" spans="1:8" ht="12.75" customHeight="1">
      <c r="A362" s="91"/>
      <c r="B362" s="91"/>
      <c r="C362" s="92"/>
      <c r="D362" s="46"/>
      <c r="E362" s="46"/>
      <c r="F362" s="46"/>
      <c r="G362" s="46"/>
      <c r="H362" s="81"/>
    </row>
    <row r="363" spans="1:8" ht="12.75" customHeight="1">
      <c r="A363" s="91"/>
      <c r="B363" s="91"/>
      <c r="C363" s="92"/>
      <c r="D363" s="46"/>
      <c r="E363" s="46"/>
      <c r="F363" s="46"/>
      <c r="G363" s="46"/>
      <c r="H363" s="81"/>
    </row>
    <row r="364" spans="1:8" ht="12.75" customHeight="1">
      <c r="A364" s="91"/>
      <c r="B364" s="91"/>
      <c r="C364" s="92"/>
      <c r="D364" s="46"/>
      <c r="E364" s="46"/>
      <c r="F364" s="46"/>
      <c r="G364" s="46"/>
      <c r="H364" s="81"/>
    </row>
    <row r="365" spans="1:8" ht="12.75" customHeight="1">
      <c r="A365" s="91"/>
      <c r="B365" s="91"/>
      <c r="C365" s="92"/>
      <c r="D365" s="46"/>
      <c r="E365" s="46"/>
      <c r="F365" s="46"/>
      <c r="G365" s="46"/>
      <c r="H365" s="81"/>
    </row>
    <row r="366" spans="1:8" ht="12.75" customHeight="1">
      <c r="A366" s="91"/>
      <c r="B366" s="91"/>
      <c r="C366" s="92"/>
      <c r="D366" s="46"/>
      <c r="E366" s="46"/>
      <c r="F366" s="46"/>
      <c r="G366" s="46"/>
      <c r="H366" s="81"/>
    </row>
    <row r="367" spans="1:8" ht="12.75" customHeight="1">
      <c r="A367" s="91"/>
      <c r="B367" s="91"/>
      <c r="C367" s="92"/>
      <c r="D367" s="46"/>
      <c r="E367" s="46"/>
      <c r="F367" s="46"/>
      <c r="G367" s="46"/>
      <c r="H367" s="81"/>
    </row>
    <row r="368" spans="1:8" ht="12.75" customHeight="1">
      <c r="A368" s="91"/>
      <c r="B368" s="91"/>
      <c r="C368" s="92"/>
      <c r="D368" s="46"/>
      <c r="E368" s="46"/>
      <c r="F368" s="46"/>
      <c r="G368" s="46"/>
      <c r="H368" s="81"/>
    </row>
    <row r="369" spans="1:8" ht="12.75" customHeight="1">
      <c r="A369" s="91"/>
      <c r="B369" s="91"/>
      <c r="C369" s="92"/>
      <c r="D369" s="46"/>
      <c r="E369" s="46"/>
      <c r="F369" s="46"/>
      <c r="G369" s="46"/>
      <c r="H369" s="81"/>
    </row>
    <row r="370" spans="1:8" ht="12.75" customHeight="1">
      <c r="A370" s="91"/>
      <c r="B370" s="91"/>
      <c r="C370" s="92"/>
      <c r="D370" s="46"/>
      <c r="E370" s="46"/>
      <c r="F370" s="46"/>
      <c r="G370" s="46"/>
      <c r="H370" s="81"/>
    </row>
    <row r="371" spans="1:8" ht="12.75" customHeight="1">
      <c r="A371" s="91"/>
      <c r="B371" s="91"/>
      <c r="C371" s="92"/>
      <c r="D371" s="46"/>
      <c r="E371" s="46"/>
      <c r="F371" s="46"/>
      <c r="G371" s="46"/>
      <c r="H371" s="81"/>
    </row>
    <row r="372" spans="1:8" ht="12.75" customHeight="1">
      <c r="A372" s="91"/>
      <c r="B372" s="91"/>
      <c r="C372" s="92"/>
      <c r="D372" s="46"/>
      <c r="E372" s="46"/>
      <c r="F372" s="46"/>
      <c r="G372" s="46"/>
      <c r="H372" s="81"/>
    </row>
    <row r="373" spans="1:8" ht="12.75" customHeight="1">
      <c r="A373" s="91"/>
      <c r="B373" s="91"/>
      <c r="C373" s="92"/>
      <c r="D373" s="46"/>
      <c r="E373" s="46"/>
      <c r="F373" s="46"/>
      <c r="G373" s="46"/>
      <c r="H373" s="81"/>
    </row>
    <row r="374" spans="1:8" ht="12.75" customHeight="1">
      <c r="A374" s="91"/>
      <c r="B374" s="91"/>
      <c r="C374" s="92"/>
      <c r="D374" s="46"/>
      <c r="E374" s="46"/>
      <c r="F374" s="46"/>
      <c r="G374" s="46"/>
      <c r="H374" s="81"/>
    </row>
    <row r="375" spans="1:88" s="8" customFormat="1" ht="13.5" thickBot="1">
      <c r="A375" s="98" t="s">
        <v>125</v>
      </c>
      <c r="B375" s="98"/>
      <c r="C375" s="98"/>
      <c r="D375" s="98"/>
      <c r="E375" s="98"/>
      <c r="F375" s="98"/>
      <c r="G375" s="98"/>
      <c r="H375" s="9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</row>
    <row r="376" spans="1:88" s="8" customFormat="1" ht="13.5" thickBot="1">
      <c r="A376" s="31" t="s">
        <v>6</v>
      </c>
      <c r="B376" s="31" t="s">
        <v>7</v>
      </c>
      <c r="C376" s="32" t="s">
        <v>8</v>
      </c>
      <c r="D376" s="33" t="s">
        <v>9</v>
      </c>
      <c r="E376" s="33" t="s">
        <v>10</v>
      </c>
      <c r="F376" s="27" t="s">
        <v>19</v>
      </c>
      <c r="G376" s="33" t="s">
        <v>20</v>
      </c>
      <c r="H376" s="33" t="s">
        <v>21</v>
      </c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</row>
    <row r="377" spans="1:88" s="8" customFormat="1" ht="12.75" customHeight="1">
      <c r="A377" s="55">
        <v>854</v>
      </c>
      <c r="B377" s="55"/>
      <c r="C377" s="55" t="s">
        <v>28</v>
      </c>
      <c r="D377" s="42">
        <f>SUM(D378,D389,D400,D409,D425,D436,D450,D462,D479,D490,D501,D509)</f>
        <v>12834629.579999998</v>
      </c>
      <c r="E377" s="42">
        <f>SUM(G377,H377)</f>
        <v>13894910</v>
      </c>
      <c r="F377" s="28">
        <f>E377/D377*100</f>
        <v>108.26109092896783</v>
      </c>
      <c r="G377" s="42">
        <f>SUM(G378,G389,G400,G409,G425,G436,G450,G462,G479,G490,G501,G509)</f>
        <v>3266540</v>
      </c>
      <c r="H377" s="42">
        <f>SUM(H378,H389,H400,H409,H425,H436,H450,H462,H479,H490,H501,H509)</f>
        <v>10628370</v>
      </c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</row>
    <row r="378" spans="1:88" s="8" customFormat="1" ht="12.75" customHeight="1">
      <c r="A378" s="57"/>
      <c r="B378" s="57">
        <v>85401</v>
      </c>
      <c r="C378" s="59" t="s">
        <v>27</v>
      </c>
      <c r="D378" s="45">
        <f>SUM(D379)</f>
        <v>2336019.78</v>
      </c>
      <c r="E378" s="42">
        <f>SUM(G378,H378)</f>
        <v>2799380</v>
      </c>
      <c r="F378" s="28">
        <f>E378/D378*100</f>
        <v>119.83545790010393</v>
      </c>
      <c r="G378" s="45">
        <f>SUM(G379)</f>
        <v>2380070</v>
      </c>
      <c r="H378" s="45">
        <f>SUM(H379)</f>
        <v>419310</v>
      </c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</row>
    <row r="379" spans="1:88" s="8" customFormat="1" ht="12.75" customHeight="1">
      <c r="A379" s="57"/>
      <c r="B379" s="57"/>
      <c r="C379" s="59" t="s">
        <v>57</v>
      </c>
      <c r="D379" s="45">
        <f>SUM(D380)</f>
        <v>2336019.78</v>
      </c>
      <c r="E379" s="42">
        <f>SUM(G379,H379)</f>
        <v>2799380</v>
      </c>
      <c r="F379" s="28">
        <f>E379/D379*100</f>
        <v>119.83545790010393</v>
      </c>
      <c r="G379" s="77">
        <f>SUM(G380)</f>
        <v>2380070</v>
      </c>
      <c r="H379" s="45">
        <f>SUM(H380)</f>
        <v>419310</v>
      </c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</row>
    <row r="380" spans="1:8" ht="12.75" customHeight="1">
      <c r="A380" s="58"/>
      <c r="B380" s="58"/>
      <c r="C380" s="54" t="s">
        <v>11</v>
      </c>
      <c r="D380" s="34">
        <f>SUM(D382,D388)</f>
        <v>2336019.78</v>
      </c>
      <c r="E380" s="43">
        <f>SUM(E382,E388)</f>
        <v>2799380</v>
      </c>
      <c r="F380" s="29">
        <f>E380/D380*100</f>
        <v>119.83545790010393</v>
      </c>
      <c r="G380" s="76">
        <f>SUM(G382,G388)</f>
        <v>2380070</v>
      </c>
      <c r="H380" s="34">
        <f>SUM(H382,H388)</f>
        <v>419310</v>
      </c>
    </row>
    <row r="381" spans="1:8" ht="12.75" customHeight="1">
      <c r="A381" s="57"/>
      <c r="B381" s="57"/>
      <c r="C381" s="54" t="s">
        <v>13</v>
      </c>
      <c r="D381" s="34"/>
      <c r="E381" s="43"/>
      <c r="F381" s="29"/>
      <c r="G381" s="76"/>
      <c r="H381" s="34"/>
    </row>
    <row r="382" spans="1:8" ht="12.75" customHeight="1">
      <c r="A382" s="57"/>
      <c r="B382" s="57"/>
      <c r="C382" s="54" t="s">
        <v>58</v>
      </c>
      <c r="D382" s="34">
        <v>2329769.78</v>
      </c>
      <c r="E382" s="43">
        <v>2792550</v>
      </c>
      <c r="F382" s="29">
        <f>E382/D382*100</f>
        <v>119.86377469451082</v>
      </c>
      <c r="G382" s="76">
        <v>2374340</v>
      </c>
      <c r="H382" s="34">
        <v>418210</v>
      </c>
    </row>
    <row r="383" spans="1:8" ht="12.75" customHeight="1">
      <c r="A383" s="57"/>
      <c r="B383" s="57"/>
      <c r="C383" s="54" t="s">
        <v>16</v>
      </c>
      <c r="D383" s="34"/>
      <c r="E383" s="43"/>
      <c r="F383" s="29"/>
      <c r="G383" s="76"/>
      <c r="H383" s="34"/>
    </row>
    <row r="384" spans="1:8" ht="12.75" customHeight="1">
      <c r="A384" s="57"/>
      <c r="B384" s="57"/>
      <c r="C384" s="54" t="s">
        <v>59</v>
      </c>
      <c r="D384" s="34">
        <v>2079759.78</v>
      </c>
      <c r="E384" s="43">
        <f>SUM(G384,H384)</f>
        <v>2514140</v>
      </c>
      <c r="F384" s="29">
        <f>E384/D384*100</f>
        <v>120.8860765640924</v>
      </c>
      <c r="G384" s="76">
        <v>2164410</v>
      </c>
      <c r="H384" s="34">
        <v>349730</v>
      </c>
    </row>
    <row r="385" spans="1:8" ht="12.75" customHeight="1">
      <c r="A385" s="57"/>
      <c r="B385" s="57"/>
      <c r="C385" s="54" t="s">
        <v>60</v>
      </c>
      <c r="D385" s="34">
        <v>250010</v>
      </c>
      <c r="E385" s="43">
        <f>SUM(G385,H385)</f>
        <v>278410</v>
      </c>
      <c r="F385" s="29">
        <f>E385/D385*100</f>
        <v>111.35954561817528</v>
      </c>
      <c r="G385" s="76">
        <v>209930</v>
      </c>
      <c r="H385" s="34">
        <v>68480</v>
      </c>
    </row>
    <row r="386" spans="1:8" ht="12.75" customHeight="1">
      <c r="A386" s="57"/>
      <c r="B386" s="57"/>
      <c r="C386" s="54" t="s">
        <v>61</v>
      </c>
      <c r="D386" s="34"/>
      <c r="E386" s="43"/>
      <c r="F386" s="29"/>
      <c r="G386" s="76"/>
      <c r="H386" s="34"/>
    </row>
    <row r="387" spans="1:8" ht="12.75" customHeight="1">
      <c r="A387" s="57"/>
      <c r="B387" s="57"/>
      <c r="C387" s="54" t="s">
        <v>62</v>
      </c>
      <c r="D387" s="34">
        <v>1200</v>
      </c>
      <c r="E387" s="43">
        <f>SUM(G387,H387)</f>
        <v>3680</v>
      </c>
      <c r="F387" s="29">
        <f>E387/D387*100</f>
        <v>306.6666666666667</v>
      </c>
      <c r="G387" s="76">
        <v>2680</v>
      </c>
      <c r="H387" s="34">
        <v>1000</v>
      </c>
    </row>
    <row r="388" spans="1:8" ht="12.75" customHeight="1">
      <c r="A388" s="57"/>
      <c r="B388" s="57"/>
      <c r="C388" s="54" t="s">
        <v>63</v>
      </c>
      <c r="D388" s="34">
        <v>6250</v>
      </c>
      <c r="E388" s="43">
        <f>SUM(G388,H388)</f>
        <v>6830</v>
      </c>
      <c r="F388" s="29">
        <f>E388/D388*100</f>
        <v>109.28</v>
      </c>
      <c r="G388" s="76">
        <v>5730</v>
      </c>
      <c r="H388" s="34">
        <v>1100</v>
      </c>
    </row>
    <row r="389" spans="1:8" ht="12.75" customHeight="1">
      <c r="A389" s="55"/>
      <c r="B389" s="55">
        <v>85403</v>
      </c>
      <c r="C389" s="60" t="s">
        <v>29</v>
      </c>
      <c r="D389" s="28">
        <f>SUM(D390)</f>
        <v>1084784</v>
      </c>
      <c r="E389" s="67">
        <f>SUM(H389)</f>
        <v>1092900</v>
      </c>
      <c r="F389" s="28">
        <f aca="true" t="shared" si="16" ref="F389:F453">E389/D389*100</f>
        <v>100.74816737709995</v>
      </c>
      <c r="G389" s="79"/>
      <c r="H389" s="28">
        <f>SUM(H390)</f>
        <v>1092900</v>
      </c>
    </row>
    <row r="390" spans="1:8" ht="12.75" customHeight="1">
      <c r="A390" s="55"/>
      <c r="B390" s="55"/>
      <c r="C390" s="59" t="s">
        <v>57</v>
      </c>
      <c r="D390" s="28">
        <f>SUM(D391)</f>
        <v>1084784</v>
      </c>
      <c r="E390" s="67">
        <f>SUM(H390)</f>
        <v>1092900</v>
      </c>
      <c r="F390" s="28">
        <f t="shared" si="16"/>
        <v>100.74816737709995</v>
      </c>
      <c r="G390" s="79"/>
      <c r="H390" s="28">
        <f>SUM(H391)</f>
        <v>1092900</v>
      </c>
    </row>
    <row r="391" spans="1:8" ht="12.75" customHeight="1">
      <c r="A391" s="55"/>
      <c r="B391" s="55"/>
      <c r="C391" s="54" t="s">
        <v>11</v>
      </c>
      <c r="D391" s="29">
        <f>SUM(D393,D399)</f>
        <v>1084784</v>
      </c>
      <c r="E391" s="34">
        <f>SUM(E393,E399)</f>
        <v>1092900</v>
      </c>
      <c r="F391" s="29">
        <f t="shared" si="16"/>
        <v>100.74816737709995</v>
      </c>
      <c r="G391" s="79"/>
      <c r="H391" s="29">
        <f>SUM(H393,H399)</f>
        <v>1092900</v>
      </c>
    </row>
    <row r="392" spans="1:8" ht="12.75" customHeight="1">
      <c r="A392" s="55"/>
      <c r="B392" s="55"/>
      <c r="C392" s="54" t="s">
        <v>13</v>
      </c>
      <c r="D392" s="29"/>
      <c r="E392" s="34"/>
      <c r="F392" s="29"/>
      <c r="G392" s="79"/>
      <c r="H392" s="29"/>
    </row>
    <row r="393" spans="1:8" ht="12.75" customHeight="1">
      <c r="A393" s="55"/>
      <c r="B393" s="55"/>
      <c r="C393" s="54" t="s">
        <v>58</v>
      </c>
      <c r="D393" s="29">
        <v>1081194</v>
      </c>
      <c r="E393" s="34">
        <v>1091580</v>
      </c>
      <c r="F393" s="29">
        <f t="shared" si="16"/>
        <v>100.96060466484276</v>
      </c>
      <c r="G393" s="79"/>
      <c r="H393" s="29">
        <v>1091580</v>
      </c>
    </row>
    <row r="394" spans="1:8" ht="12.75" customHeight="1">
      <c r="A394" s="55"/>
      <c r="B394" s="55"/>
      <c r="C394" s="54" t="s">
        <v>16</v>
      </c>
      <c r="D394" s="29"/>
      <c r="E394" s="34"/>
      <c r="F394" s="29"/>
      <c r="G394" s="79"/>
      <c r="H394" s="29"/>
    </row>
    <row r="395" spans="1:8" ht="12.75" customHeight="1">
      <c r="A395" s="55"/>
      <c r="B395" s="55"/>
      <c r="C395" s="54" t="s">
        <v>59</v>
      </c>
      <c r="D395" s="29">
        <v>862584</v>
      </c>
      <c r="E395" s="34">
        <f>SUM(H395)</f>
        <v>896730</v>
      </c>
      <c r="F395" s="29">
        <f t="shared" si="16"/>
        <v>103.95857099134693</v>
      </c>
      <c r="G395" s="79"/>
      <c r="H395" s="29">
        <v>896730</v>
      </c>
    </row>
    <row r="396" spans="1:8" ht="12.75" customHeight="1">
      <c r="A396" s="55"/>
      <c r="B396" s="55"/>
      <c r="C396" s="54" t="s">
        <v>60</v>
      </c>
      <c r="D396" s="29">
        <v>218610</v>
      </c>
      <c r="E396" s="34">
        <v>194850</v>
      </c>
      <c r="F396" s="29">
        <f t="shared" si="16"/>
        <v>89.13132976533554</v>
      </c>
      <c r="G396" s="79"/>
      <c r="H396" s="29">
        <v>194850</v>
      </c>
    </row>
    <row r="397" spans="1:8" ht="12.75" customHeight="1">
      <c r="A397" s="55"/>
      <c r="B397" s="55"/>
      <c r="C397" s="54" t="s">
        <v>61</v>
      </c>
      <c r="D397" s="29"/>
      <c r="E397" s="34"/>
      <c r="F397" s="29"/>
      <c r="G397" s="79"/>
      <c r="H397" s="29"/>
    </row>
    <row r="398" spans="1:8" ht="12.75" customHeight="1">
      <c r="A398" s="55"/>
      <c r="B398" s="55"/>
      <c r="C398" s="54" t="s">
        <v>62</v>
      </c>
      <c r="D398" s="29">
        <v>23000</v>
      </c>
      <c r="E398" s="34">
        <f>SUM(H398)</f>
        <v>3000</v>
      </c>
      <c r="F398" s="29">
        <f t="shared" si="16"/>
        <v>13.043478260869565</v>
      </c>
      <c r="G398" s="79"/>
      <c r="H398" s="29">
        <v>3000</v>
      </c>
    </row>
    <row r="399" spans="1:8" ht="12.75" customHeight="1">
      <c r="A399" s="55"/>
      <c r="B399" s="55"/>
      <c r="C399" s="54" t="s">
        <v>63</v>
      </c>
      <c r="D399" s="29">
        <v>3590</v>
      </c>
      <c r="E399" s="34">
        <f>SUM(H399)</f>
        <v>1320</v>
      </c>
      <c r="F399" s="29">
        <f t="shared" si="16"/>
        <v>36.768802228412255</v>
      </c>
      <c r="G399" s="79"/>
      <c r="H399" s="29">
        <v>1320</v>
      </c>
    </row>
    <row r="400" spans="1:8" ht="12.75" customHeight="1">
      <c r="A400" s="58"/>
      <c r="B400" s="57">
        <v>85404</v>
      </c>
      <c r="C400" s="59" t="s">
        <v>48</v>
      </c>
      <c r="D400" s="45">
        <f>SUM(D401)</f>
        <v>194213.31</v>
      </c>
      <c r="E400" s="67">
        <f>SUM(H400)</f>
        <v>248930</v>
      </c>
      <c r="F400" s="28">
        <f t="shared" si="16"/>
        <v>128.1735015998646</v>
      </c>
      <c r="G400" s="45"/>
      <c r="H400" s="45">
        <f>SUM(H401)</f>
        <v>248930</v>
      </c>
    </row>
    <row r="401" spans="1:8" ht="12.75" customHeight="1">
      <c r="A401" s="58"/>
      <c r="B401" s="66"/>
      <c r="C401" s="59" t="s">
        <v>57</v>
      </c>
      <c r="D401" s="45">
        <f>SUM(D402)</f>
        <v>194213.31</v>
      </c>
      <c r="E401" s="67">
        <f aca="true" t="shared" si="17" ref="E401:E448">SUM(H401)</f>
        <v>248930</v>
      </c>
      <c r="F401" s="28">
        <f t="shared" si="16"/>
        <v>128.1735015998646</v>
      </c>
      <c r="G401" s="84"/>
      <c r="H401" s="45">
        <f>SUM(H402)</f>
        <v>248930</v>
      </c>
    </row>
    <row r="402" spans="1:8" ht="12.75" customHeight="1">
      <c r="A402" s="58"/>
      <c r="B402" s="66"/>
      <c r="C402" s="54" t="s">
        <v>11</v>
      </c>
      <c r="D402" s="34">
        <f>SUM(D404,D408)</f>
        <v>194213.31</v>
      </c>
      <c r="E402" s="34">
        <f t="shared" si="17"/>
        <v>248930</v>
      </c>
      <c r="F402" s="29">
        <f t="shared" si="16"/>
        <v>128.1735015998646</v>
      </c>
      <c r="G402" s="84"/>
      <c r="H402" s="34">
        <f>SUM(H404,H408)</f>
        <v>248930</v>
      </c>
    </row>
    <row r="403" spans="1:8" ht="12.75" customHeight="1">
      <c r="A403" s="58"/>
      <c r="B403" s="66"/>
      <c r="C403" s="54" t="s">
        <v>13</v>
      </c>
      <c r="D403" s="34"/>
      <c r="E403" s="34"/>
      <c r="F403" s="29"/>
      <c r="G403" s="84"/>
      <c r="H403" s="34"/>
    </row>
    <row r="404" spans="1:8" ht="12.75" customHeight="1">
      <c r="A404" s="58"/>
      <c r="B404" s="66"/>
      <c r="C404" s="54" t="s">
        <v>58</v>
      </c>
      <c r="D404" s="34">
        <v>194003.31</v>
      </c>
      <c r="E404" s="34">
        <f t="shared" si="17"/>
        <v>248530</v>
      </c>
      <c r="F404" s="29">
        <f t="shared" si="16"/>
        <v>128.1060616955453</v>
      </c>
      <c r="G404" s="84"/>
      <c r="H404" s="34">
        <v>248530</v>
      </c>
    </row>
    <row r="405" spans="1:8" ht="12.75" customHeight="1">
      <c r="A405" s="58"/>
      <c r="B405" s="66"/>
      <c r="C405" s="54" t="s">
        <v>16</v>
      </c>
      <c r="D405" s="34"/>
      <c r="E405" s="34"/>
      <c r="F405" s="29"/>
      <c r="G405" s="84"/>
      <c r="H405" s="34"/>
    </row>
    <row r="406" spans="1:8" ht="12.75" customHeight="1">
      <c r="A406" s="58"/>
      <c r="B406" s="66"/>
      <c r="C406" s="54" t="s">
        <v>59</v>
      </c>
      <c r="D406" s="34">
        <v>177515.31</v>
      </c>
      <c r="E406" s="34">
        <f t="shared" si="17"/>
        <v>227900</v>
      </c>
      <c r="F406" s="29">
        <f t="shared" si="16"/>
        <v>128.38329268613506</v>
      </c>
      <c r="G406" s="84"/>
      <c r="H406" s="34">
        <v>227900</v>
      </c>
    </row>
    <row r="407" spans="1:8" ht="12.75" customHeight="1">
      <c r="A407" s="58"/>
      <c r="B407" s="66"/>
      <c r="C407" s="54" t="s">
        <v>60</v>
      </c>
      <c r="D407" s="34">
        <v>16488</v>
      </c>
      <c r="E407" s="34">
        <f t="shared" si="17"/>
        <v>20630</v>
      </c>
      <c r="F407" s="29">
        <f t="shared" si="16"/>
        <v>125.12130033964095</v>
      </c>
      <c r="G407" s="84"/>
      <c r="H407" s="34">
        <v>20630</v>
      </c>
    </row>
    <row r="408" spans="1:8" ht="12.75" customHeight="1">
      <c r="A408" s="58"/>
      <c r="B408" s="66"/>
      <c r="C408" s="54" t="s">
        <v>63</v>
      </c>
      <c r="D408" s="34">
        <v>210</v>
      </c>
      <c r="E408" s="34">
        <f t="shared" si="17"/>
        <v>400</v>
      </c>
      <c r="F408" s="29">
        <f t="shared" si="16"/>
        <v>190.47619047619045</v>
      </c>
      <c r="G408" s="84"/>
      <c r="H408" s="34">
        <v>400</v>
      </c>
    </row>
    <row r="409" spans="1:88" s="8" customFormat="1" ht="12.75" customHeight="1">
      <c r="A409" s="57"/>
      <c r="B409" s="55">
        <v>85406</v>
      </c>
      <c r="C409" s="60" t="s">
        <v>54</v>
      </c>
      <c r="D409" s="45">
        <f>SUM(D410)</f>
        <v>2315818.6</v>
      </c>
      <c r="E409" s="45">
        <f t="shared" si="17"/>
        <v>2491930</v>
      </c>
      <c r="F409" s="28">
        <f t="shared" si="16"/>
        <v>107.6047148079733</v>
      </c>
      <c r="G409" s="45"/>
      <c r="H409" s="45">
        <f>SUM(H410)</f>
        <v>2491930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</row>
    <row r="410" spans="1:88" s="8" customFormat="1" ht="12.75" customHeight="1">
      <c r="A410" s="57"/>
      <c r="B410" s="57"/>
      <c r="C410" s="59" t="s">
        <v>57</v>
      </c>
      <c r="D410" s="45">
        <f>SUM(D411,D420)</f>
        <v>2315818.6</v>
      </c>
      <c r="E410" s="45">
        <f t="shared" si="17"/>
        <v>2491930</v>
      </c>
      <c r="F410" s="28">
        <f t="shared" si="16"/>
        <v>107.6047148079733</v>
      </c>
      <c r="G410" s="77"/>
      <c r="H410" s="45">
        <f>SUM(H411,H420)</f>
        <v>2491930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</row>
    <row r="411" spans="1:8" ht="12.75" customHeight="1">
      <c r="A411" s="56"/>
      <c r="B411" s="55"/>
      <c r="C411" s="54" t="s">
        <v>11</v>
      </c>
      <c r="D411" s="29">
        <f>SUM(D413,D419)</f>
        <v>2199818.6</v>
      </c>
      <c r="E411" s="34">
        <f t="shared" si="17"/>
        <v>2390330</v>
      </c>
      <c r="F411" s="29">
        <f t="shared" si="16"/>
        <v>108.66032317391986</v>
      </c>
      <c r="G411" s="78"/>
      <c r="H411" s="29">
        <f>SUM(H413,H419)</f>
        <v>2390330</v>
      </c>
    </row>
    <row r="412" spans="1:8" ht="12.75" customHeight="1">
      <c r="A412" s="56"/>
      <c r="B412" s="55"/>
      <c r="C412" s="54" t="s">
        <v>13</v>
      </c>
      <c r="D412" s="29"/>
      <c r="E412" s="34"/>
      <c r="F412" s="29"/>
      <c r="G412" s="78"/>
      <c r="H412" s="29"/>
    </row>
    <row r="413" spans="1:8" ht="12.75" customHeight="1">
      <c r="A413" s="56"/>
      <c r="B413" s="55"/>
      <c r="C413" s="54" t="s">
        <v>58</v>
      </c>
      <c r="D413" s="29">
        <v>2195468.6</v>
      </c>
      <c r="E413" s="34">
        <f t="shared" si="17"/>
        <v>2385830</v>
      </c>
      <c r="F413" s="29">
        <f t="shared" si="16"/>
        <v>108.67065008354024</v>
      </c>
      <c r="G413" s="78"/>
      <c r="H413" s="29">
        <v>2385830</v>
      </c>
    </row>
    <row r="414" spans="1:8" ht="12.75" customHeight="1">
      <c r="A414" s="56"/>
      <c r="B414" s="55"/>
      <c r="C414" s="54" t="s">
        <v>16</v>
      </c>
      <c r="D414" s="29"/>
      <c r="E414" s="34"/>
      <c r="F414" s="29"/>
      <c r="G414" s="78"/>
      <c r="H414" s="29"/>
    </row>
    <row r="415" spans="1:8" ht="12.75" customHeight="1">
      <c r="A415" s="56"/>
      <c r="B415" s="55"/>
      <c r="C415" s="54" t="s">
        <v>59</v>
      </c>
      <c r="D415" s="29">
        <v>1966526.6</v>
      </c>
      <c r="E415" s="34">
        <f t="shared" si="17"/>
        <v>2174920</v>
      </c>
      <c r="F415" s="29">
        <f t="shared" si="16"/>
        <v>110.59702930029016</v>
      </c>
      <c r="G415" s="78"/>
      <c r="H415" s="29">
        <v>2174920</v>
      </c>
    </row>
    <row r="416" spans="1:8" ht="12.75" customHeight="1">
      <c r="A416" s="56"/>
      <c r="B416" s="55"/>
      <c r="C416" s="54" t="s">
        <v>60</v>
      </c>
      <c r="D416" s="29">
        <v>228942</v>
      </c>
      <c r="E416" s="34">
        <f t="shared" si="17"/>
        <v>210910</v>
      </c>
      <c r="F416" s="29">
        <f t="shared" si="16"/>
        <v>92.12376933895922</v>
      </c>
      <c r="G416" s="78"/>
      <c r="H416" s="29">
        <v>210910</v>
      </c>
    </row>
    <row r="417" spans="1:8" ht="12.75" customHeight="1">
      <c r="A417" s="56"/>
      <c r="B417" s="55"/>
      <c r="C417" s="54" t="s">
        <v>61</v>
      </c>
      <c r="D417" s="29"/>
      <c r="E417" s="34"/>
      <c r="F417" s="29"/>
      <c r="G417" s="78"/>
      <c r="H417" s="29"/>
    </row>
    <row r="418" spans="1:8" ht="12.75" customHeight="1">
      <c r="A418" s="56"/>
      <c r="B418" s="55"/>
      <c r="C418" s="54" t="s">
        <v>62</v>
      </c>
      <c r="D418" s="29">
        <v>9800</v>
      </c>
      <c r="E418" s="34">
        <f t="shared" si="17"/>
        <v>2000</v>
      </c>
      <c r="F418" s="29">
        <f t="shared" si="16"/>
        <v>20.408163265306122</v>
      </c>
      <c r="G418" s="78"/>
      <c r="H418" s="29">
        <v>2000</v>
      </c>
    </row>
    <row r="419" spans="1:8" ht="12.75" customHeight="1">
      <c r="A419" s="58"/>
      <c r="B419" s="57"/>
      <c r="C419" s="54" t="s">
        <v>63</v>
      </c>
      <c r="D419" s="34">
        <v>4350</v>
      </c>
      <c r="E419" s="34">
        <f t="shared" si="17"/>
        <v>4500</v>
      </c>
      <c r="F419" s="29">
        <f t="shared" si="16"/>
        <v>103.44827586206897</v>
      </c>
      <c r="G419" s="76"/>
      <c r="H419" s="34">
        <v>4500</v>
      </c>
    </row>
    <row r="420" spans="1:8" s="90" customFormat="1" ht="12.75" customHeight="1">
      <c r="A420" s="58"/>
      <c r="B420" s="57"/>
      <c r="C420" s="54" t="s">
        <v>12</v>
      </c>
      <c r="D420" s="34">
        <f>SUM(D424)</f>
        <v>116000</v>
      </c>
      <c r="E420" s="34">
        <f t="shared" si="17"/>
        <v>101600</v>
      </c>
      <c r="F420" s="29">
        <f t="shared" si="16"/>
        <v>87.58620689655172</v>
      </c>
      <c r="G420" s="76"/>
      <c r="H420" s="34">
        <f>SUM(H424)</f>
        <v>101600</v>
      </c>
    </row>
    <row r="421" spans="1:88" s="8" customFormat="1" ht="13.5" thickBot="1">
      <c r="A421" s="98" t="s">
        <v>126</v>
      </c>
      <c r="B421" s="98"/>
      <c r="C421" s="98"/>
      <c r="D421" s="98"/>
      <c r="E421" s="98"/>
      <c r="F421" s="98"/>
      <c r="G421" s="98"/>
      <c r="H421" s="9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</row>
    <row r="422" spans="1:88" s="8" customFormat="1" ht="13.5" thickBot="1">
      <c r="A422" s="31" t="s">
        <v>6</v>
      </c>
      <c r="B422" s="31" t="s">
        <v>7</v>
      </c>
      <c r="C422" s="32" t="s">
        <v>8</v>
      </c>
      <c r="D422" s="33" t="s">
        <v>9</v>
      </c>
      <c r="E422" s="33" t="s">
        <v>10</v>
      </c>
      <c r="F422" s="27" t="s">
        <v>19</v>
      </c>
      <c r="G422" s="33" t="s">
        <v>20</v>
      </c>
      <c r="H422" s="33" t="s">
        <v>21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</row>
    <row r="423" spans="1:8" ht="12.75" customHeight="1">
      <c r="A423" s="58"/>
      <c r="B423" s="57"/>
      <c r="C423" s="54" t="s">
        <v>13</v>
      </c>
      <c r="D423" s="34"/>
      <c r="E423" s="34"/>
      <c r="F423" s="29"/>
      <c r="G423" s="76"/>
      <c r="H423" s="34"/>
    </row>
    <row r="424" spans="1:8" ht="12.75" customHeight="1">
      <c r="A424" s="58"/>
      <c r="B424" s="57"/>
      <c r="C424" s="54" t="s">
        <v>82</v>
      </c>
      <c r="D424" s="34">
        <f>300000-184000</f>
        <v>116000</v>
      </c>
      <c r="E424" s="34">
        <f t="shared" si="17"/>
        <v>101600</v>
      </c>
      <c r="F424" s="29">
        <f t="shared" si="16"/>
        <v>87.58620689655172</v>
      </c>
      <c r="G424" s="76"/>
      <c r="H424" s="34">
        <v>101600</v>
      </c>
    </row>
    <row r="425" spans="1:88" s="8" customFormat="1" ht="12.75" customHeight="1">
      <c r="A425" s="57"/>
      <c r="B425" s="57">
        <v>85407</v>
      </c>
      <c r="C425" s="59" t="s">
        <v>47</v>
      </c>
      <c r="D425" s="45">
        <f>SUM(D426)</f>
        <v>2312966.71</v>
      </c>
      <c r="E425" s="45">
        <f t="shared" si="17"/>
        <v>2559900</v>
      </c>
      <c r="F425" s="28">
        <f t="shared" si="16"/>
        <v>110.67604167982168</v>
      </c>
      <c r="G425" s="45"/>
      <c r="H425" s="45">
        <f>SUM(H426)</f>
        <v>2559900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</row>
    <row r="426" spans="1:88" s="8" customFormat="1" ht="12.75" customHeight="1">
      <c r="A426" s="57"/>
      <c r="B426" s="57"/>
      <c r="C426" s="59" t="s">
        <v>57</v>
      </c>
      <c r="D426" s="45">
        <f>SUM(D427)</f>
        <v>2312966.71</v>
      </c>
      <c r="E426" s="45">
        <f t="shared" si="17"/>
        <v>2559900</v>
      </c>
      <c r="F426" s="28">
        <f t="shared" si="16"/>
        <v>110.67604167982168</v>
      </c>
      <c r="G426" s="77"/>
      <c r="H426" s="45">
        <f>SUM(H427)</f>
        <v>2559900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</row>
    <row r="427" spans="1:8" ht="12.75" customHeight="1">
      <c r="A427" s="57"/>
      <c r="B427" s="57"/>
      <c r="C427" s="54" t="s">
        <v>11</v>
      </c>
      <c r="D427" s="34">
        <f>SUM(D429,D435)</f>
        <v>2312966.71</v>
      </c>
      <c r="E427" s="34">
        <f t="shared" si="17"/>
        <v>2559900</v>
      </c>
      <c r="F427" s="29">
        <f t="shared" si="16"/>
        <v>110.67604167982168</v>
      </c>
      <c r="G427" s="77"/>
      <c r="H427" s="34">
        <f>SUM(H429,H435)</f>
        <v>2559900</v>
      </c>
    </row>
    <row r="428" spans="1:8" ht="12.75" customHeight="1">
      <c r="A428" s="57"/>
      <c r="B428" s="57"/>
      <c r="C428" s="54" t="s">
        <v>13</v>
      </c>
      <c r="D428" s="34"/>
      <c r="E428" s="34"/>
      <c r="F428" s="29"/>
      <c r="G428" s="77"/>
      <c r="H428" s="34"/>
    </row>
    <row r="429" spans="1:8" ht="12.75" customHeight="1">
      <c r="A429" s="57"/>
      <c r="B429" s="57"/>
      <c r="C429" s="54" t="s">
        <v>58</v>
      </c>
      <c r="D429" s="34">
        <v>2307076.71</v>
      </c>
      <c r="E429" s="34">
        <f t="shared" si="17"/>
        <v>2556510</v>
      </c>
      <c r="F429" s="29">
        <f t="shared" si="16"/>
        <v>110.81166000761198</v>
      </c>
      <c r="G429" s="77"/>
      <c r="H429" s="34">
        <v>2556510</v>
      </c>
    </row>
    <row r="430" spans="1:8" ht="12.75" customHeight="1">
      <c r="A430" s="57"/>
      <c r="B430" s="57"/>
      <c r="C430" s="54" t="s">
        <v>16</v>
      </c>
      <c r="D430" s="34"/>
      <c r="E430" s="34"/>
      <c r="F430" s="29"/>
      <c r="G430" s="77"/>
      <c r="H430" s="34"/>
    </row>
    <row r="431" spans="1:8" ht="12.75" customHeight="1">
      <c r="A431" s="57"/>
      <c r="B431" s="57"/>
      <c r="C431" s="54" t="s">
        <v>59</v>
      </c>
      <c r="D431" s="34">
        <v>1845380.71</v>
      </c>
      <c r="E431" s="34">
        <f t="shared" si="17"/>
        <v>2107990</v>
      </c>
      <c r="F431" s="29">
        <f t="shared" si="16"/>
        <v>114.23062940763047</v>
      </c>
      <c r="G431" s="77"/>
      <c r="H431" s="34">
        <v>2107990</v>
      </c>
    </row>
    <row r="432" spans="1:8" ht="12.75" customHeight="1">
      <c r="A432" s="57"/>
      <c r="B432" s="57"/>
      <c r="C432" s="54" t="s">
        <v>60</v>
      </c>
      <c r="D432" s="34">
        <v>461696</v>
      </c>
      <c r="E432" s="34">
        <f t="shared" si="17"/>
        <v>448520</v>
      </c>
      <c r="F432" s="29">
        <f t="shared" si="16"/>
        <v>97.14617410590517</v>
      </c>
      <c r="G432" s="77"/>
      <c r="H432" s="34">
        <v>448520</v>
      </c>
    </row>
    <row r="433" spans="1:8" ht="12.75" customHeight="1">
      <c r="A433" s="57"/>
      <c r="B433" s="57"/>
      <c r="C433" s="54" t="s">
        <v>61</v>
      </c>
      <c r="D433" s="34"/>
      <c r="E433" s="34"/>
      <c r="F433" s="29"/>
      <c r="G433" s="77"/>
      <c r="H433" s="34"/>
    </row>
    <row r="434" spans="1:8" ht="12.75" customHeight="1">
      <c r="A434" s="57"/>
      <c r="B434" s="57"/>
      <c r="C434" s="54" t="s">
        <v>62</v>
      </c>
      <c r="D434" s="34">
        <v>100400</v>
      </c>
      <c r="E434" s="34">
        <f t="shared" si="17"/>
        <v>127000</v>
      </c>
      <c r="F434" s="29">
        <f t="shared" si="16"/>
        <v>126.49402390438247</v>
      </c>
      <c r="G434" s="77"/>
      <c r="H434" s="34">
        <v>127000</v>
      </c>
    </row>
    <row r="435" spans="1:8" ht="12.75" customHeight="1">
      <c r="A435" s="57"/>
      <c r="B435" s="57"/>
      <c r="C435" s="54" t="s">
        <v>63</v>
      </c>
      <c r="D435" s="34">
        <v>5890</v>
      </c>
      <c r="E435" s="34">
        <f t="shared" si="17"/>
        <v>3390</v>
      </c>
      <c r="F435" s="29">
        <f t="shared" si="16"/>
        <v>57.555178268251275</v>
      </c>
      <c r="G435" s="77"/>
      <c r="H435" s="34">
        <v>3390</v>
      </c>
    </row>
    <row r="436" spans="1:88" s="8" customFormat="1" ht="12.75" customHeight="1">
      <c r="A436" s="57"/>
      <c r="B436" s="57">
        <v>85410</v>
      </c>
      <c r="C436" s="59" t="s">
        <v>46</v>
      </c>
      <c r="D436" s="45">
        <f>SUM(D437)</f>
        <v>1259900</v>
      </c>
      <c r="E436" s="45">
        <f t="shared" si="17"/>
        <v>1470100</v>
      </c>
      <c r="F436" s="28">
        <f t="shared" si="16"/>
        <v>116.68386379871419</v>
      </c>
      <c r="G436" s="45"/>
      <c r="H436" s="45">
        <f>SUM(H437)</f>
        <v>1470100</v>
      </c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</row>
    <row r="437" spans="1:88" s="8" customFormat="1" ht="12.75" customHeight="1">
      <c r="A437" s="57"/>
      <c r="B437" s="57"/>
      <c r="C437" s="59" t="s">
        <v>57</v>
      </c>
      <c r="D437" s="45">
        <f>SUM(D438)</f>
        <v>1259900</v>
      </c>
      <c r="E437" s="45">
        <f t="shared" si="17"/>
        <v>1470100</v>
      </c>
      <c r="F437" s="28">
        <f t="shared" si="16"/>
        <v>116.68386379871419</v>
      </c>
      <c r="G437" s="77"/>
      <c r="H437" s="45">
        <f>SUM(H438)</f>
        <v>1470100</v>
      </c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</row>
    <row r="438" spans="1:8" ht="12.75" customHeight="1">
      <c r="A438" s="58"/>
      <c r="B438" s="57"/>
      <c r="C438" s="54" t="s">
        <v>11</v>
      </c>
      <c r="D438" s="34">
        <f>SUM(D440,D446,D449)</f>
        <v>1259900</v>
      </c>
      <c r="E438" s="34">
        <f t="shared" si="17"/>
        <v>1470100</v>
      </c>
      <c r="F438" s="29">
        <f t="shared" si="16"/>
        <v>116.68386379871419</v>
      </c>
      <c r="G438" s="76"/>
      <c r="H438" s="34">
        <f>SUM(H440,H446,H449)</f>
        <v>1470100</v>
      </c>
    </row>
    <row r="439" spans="1:8" ht="12.75" customHeight="1">
      <c r="A439" s="58"/>
      <c r="B439" s="57"/>
      <c r="C439" s="54" t="s">
        <v>13</v>
      </c>
      <c r="D439" s="34"/>
      <c r="E439" s="34"/>
      <c r="F439" s="29"/>
      <c r="G439" s="76"/>
      <c r="H439" s="34"/>
    </row>
    <row r="440" spans="1:8" ht="12.75" customHeight="1">
      <c r="A440" s="58"/>
      <c r="B440" s="57"/>
      <c r="C440" s="54" t="s">
        <v>58</v>
      </c>
      <c r="D440" s="34">
        <f>SUM(D442,D443)</f>
        <v>657500</v>
      </c>
      <c r="E440" s="34">
        <f t="shared" si="17"/>
        <v>689650</v>
      </c>
      <c r="F440" s="29">
        <f t="shared" si="16"/>
        <v>104.88973384030417</v>
      </c>
      <c r="G440" s="76"/>
      <c r="H440" s="34">
        <f>SUM(H442,H443)</f>
        <v>689650</v>
      </c>
    </row>
    <row r="441" spans="1:8" ht="12.75" customHeight="1">
      <c r="A441" s="58"/>
      <c r="B441" s="57"/>
      <c r="C441" s="54" t="s">
        <v>16</v>
      </c>
      <c r="D441" s="34"/>
      <c r="E441" s="34"/>
      <c r="F441" s="29"/>
      <c r="G441" s="76"/>
      <c r="H441" s="34"/>
    </row>
    <row r="442" spans="1:8" ht="12.75" customHeight="1">
      <c r="A442" s="58"/>
      <c r="B442" s="57"/>
      <c r="C442" s="54" t="s">
        <v>59</v>
      </c>
      <c r="D442" s="34">
        <v>472690</v>
      </c>
      <c r="E442" s="34">
        <f t="shared" si="17"/>
        <v>572080</v>
      </c>
      <c r="F442" s="29">
        <f t="shared" si="16"/>
        <v>121.02646554824514</v>
      </c>
      <c r="G442" s="76"/>
      <c r="H442" s="34">
        <v>572080</v>
      </c>
    </row>
    <row r="443" spans="1:8" ht="12.75" customHeight="1">
      <c r="A443" s="58"/>
      <c r="B443" s="57"/>
      <c r="C443" s="54" t="s">
        <v>60</v>
      </c>
      <c r="D443" s="34">
        <v>184810</v>
      </c>
      <c r="E443" s="34">
        <f t="shared" si="17"/>
        <v>117570</v>
      </c>
      <c r="F443" s="29">
        <f t="shared" si="16"/>
        <v>63.61668740869001</v>
      </c>
      <c r="G443" s="76"/>
      <c r="H443" s="34">
        <v>117570</v>
      </c>
    </row>
    <row r="444" spans="1:8" ht="12.75" customHeight="1">
      <c r="A444" s="58"/>
      <c r="B444" s="57"/>
      <c r="C444" s="54" t="s">
        <v>61</v>
      </c>
      <c r="D444" s="34"/>
      <c r="E444" s="34"/>
      <c r="F444" s="29"/>
      <c r="G444" s="76"/>
      <c r="H444" s="34"/>
    </row>
    <row r="445" spans="1:8" ht="12.75" customHeight="1">
      <c r="A445" s="58"/>
      <c r="B445" s="57"/>
      <c r="C445" s="54" t="s">
        <v>62</v>
      </c>
      <c r="D445" s="34">
        <v>12600</v>
      </c>
      <c r="E445" s="34">
        <f t="shared" si="17"/>
        <v>3900</v>
      </c>
      <c r="F445" s="29">
        <f t="shared" si="16"/>
        <v>30.952380952380953</v>
      </c>
      <c r="G445" s="76"/>
      <c r="H445" s="34">
        <v>3900</v>
      </c>
    </row>
    <row r="446" spans="1:8" ht="12.75" customHeight="1">
      <c r="A446" s="58"/>
      <c r="B446" s="57"/>
      <c r="C446" s="54" t="s">
        <v>85</v>
      </c>
      <c r="D446" s="34">
        <f>SUM(D448)</f>
        <v>601200</v>
      </c>
      <c r="E446" s="34">
        <f t="shared" si="17"/>
        <v>779250</v>
      </c>
      <c r="F446" s="29">
        <f t="shared" si="16"/>
        <v>129.61576846307386</v>
      </c>
      <c r="G446" s="76"/>
      <c r="H446" s="34">
        <f>SUM(H448)</f>
        <v>779250</v>
      </c>
    </row>
    <row r="447" spans="1:8" ht="12.75" customHeight="1">
      <c r="A447" s="58"/>
      <c r="B447" s="57"/>
      <c r="C447" s="54" t="s">
        <v>16</v>
      </c>
      <c r="D447" s="34"/>
      <c r="E447" s="34"/>
      <c r="F447" s="29"/>
      <c r="G447" s="76"/>
      <c r="H447" s="34"/>
    </row>
    <row r="448" spans="1:8" ht="12.75" customHeight="1">
      <c r="A448" s="58"/>
      <c r="B448" s="57"/>
      <c r="C448" s="61" t="s">
        <v>64</v>
      </c>
      <c r="D448" s="34">
        <v>601200</v>
      </c>
      <c r="E448" s="34">
        <f t="shared" si="17"/>
        <v>779250</v>
      </c>
      <c r="F448" s="29">
        <f t="shared" si="16"/>
        <v>129.61576846307386</v>
      </c>
      <c r="G448" s="76"/>
      <c r="H448" s="34">
        <v>779250</v>
      </c>
    </row>
    <row r="449" spans="1:8" ht="12.75" customHeight="1">
      <c r="A449" s="58"/>
      <c r="B449" s="57"/>
      <c r="C449" s="54" t="s">
        <v>86</v>
      </c>
      <c r="D449" s="34">
        <v>1200</v>
      </c>
      <c r="E449" s="34">
        <f>SUM(H449)</f>
        <v>1200</v>
      </c>
      <c r="F449" s="29">
        <f>E449/D449*100</f>
        <v>100</v>
      </c>
      <c r="G449" s="76"/>
      <c r="H449" s="34">
        <v>1200</v>
      </c>
    </row>
    <row r="450" spans="1:8" ht="12.75" customHeight="1">
      <c r="A450" s="57"/>
      <c r="B450" s="57">
        <v>85412</v>
      </c>
      <c r="C450" s="65" t="s">
        <v>55</v>
      </c>
      <c r="D450" s="45">
        <f>SUM(D452)</f>
        <v>357520</v>
      </c>
      <c r="E450" s="67">
        <f>SUM(G450,H450)</f>
        <v>357430</v>
      </c>
      <c r="F450" s="28">
        <f t="shared" si="16"/>
        <v>99.97482658312822</v>
      </c>
      <c r="G450" s="45">
        <f>SUM(G452)</f>
        <v>282640</v>
      </c>
      <c r="H450" s="45">
        <f>SUM(H452)</f>
        <v>74790</v>
      </c>
    </row>
    <row r="451" spans="1:8" ht="12.75" customHeight="1">
      <c r="A451" s="57"/>
      <c r="B451" s="57"/>
      <c r="C451" s="65" t="s">
        <v>56</v>
      </c>
      <c r="D451" s="45"/>
      <c r="E451" s="67"/>
      <c r="F451" s="28"/>
      <c r="G451" s="77"/>
      <c r="H451" s="45"/>
    </row>
    <row r="452" spans="1:8" ht="12.75" customHeight="1">
      <c r="A452" s="55"/>
      <c r="B452" s="55"/>
      <c r="C452" s="59" t="s">
        <v>57</v>
      </c>
      <c r="D452" s="48">
        <f>SUM(D453)</f>
        <v>357520</v>
      </c>
      <c r="E452" s="67">
        <f>SUM(G452,H452)</f>
        <v>357430</v>
      </c>
      <c r="F452" s="28">
        <f t="shared" si="16"/>
        <v>99.97482658312822</v>
      </c>
      <c r="G452" s="85">
        <f>SUM(G453)</f>
        <v>282640</v>
      </c>
      <c r="H452" s="45">
        <f>SUM(H453)</f>
        <v>74790</v>
      </c>
    </row>
    <row r="453" spans="1:8" ht="12.75" customHeight="1">
      <c r="A453" s="56"/>
      <c r="B453" s="56"/>
      <c r="C453" s="54" t="s">
        <v>11</v>
      </c>
      <c r="D453" s="34">
        <f>SUM(D455,D459)</f>
        <v>357520</v>
      </c>
      <c r="E453" s="34">
        <f>SUM(G453,H453)</f>
        <v>357430</v>
      </c>
      <c r="F453" s="29">
        <f t="shared" si="16"/>
        <v>99.97482658312822</v>
      </c>
      <c r="G453" s="34">
        <f>SUM(G455,G459)</f>
        <v>282640</v>
      </c>
      <c r="H453" s="29">
        <v>74790</v>
      </c>
    </row>
    <row r="454" spans="1:8" ht="12.75" customHeight="1">
      <c r="A454" s="56"/>
      <c r="B454" s="56"/>
      <c r="C454" s="54" t="s">
        <v>13</v>
      </c>
      <c r="D454" s="34"/>
      <c r="E454" s="34"/>
      <c r="F454" s="29"/>
      <c r="G454" s="34"/>
      <c r="H454" s="29"/>
    </row>
    <row r="455" spans="1:8" ht="12.75" customHeight="1">
      <c r="A455" s="56"/>
      <c r="B455" s="56"/>
      <c r="C455" s="54" t="s">
        <v>58</v>
      </c>
      <c r="D455" s="34">
        <f>SUM(D457,D458)</f>
        <v>253020</v>
      </c>
      <c r="E455" s="34">
        <f>SUM(G455,H455)</f>
        <v>252930</v>
      </c>
      <c r="F455" s="29">
        <f>E455/D455*100</f>
        <v>99.96442968935261</v>
      </c>
      <c r="G455" s="34">
        <f>SUM(G457,G458)</f>
        <v>178140</v>
      </c>
      <c r="H455" s="29">
        <f>SUM(H457,H458)</f>
        <v>74790</v>
      </c>
    </row>
    <row r="456" spans="1:8" ht="12.75" customHeight="1">
      <c r="A456" s="56"/>
      <c r="B456" s="56"/>
      <c r="C456" s="54" t="s">
        <v>16</v>
      </c>
      <c r="D456" s="34"/>
      <c r="E456" s="34"/>
      <c r="F456" s="29"/>
      <c r="G456" s="34"/>
      <c r="H456" s="29"/>
    </row>
    <row r="457" spans="1:8" ht="12.75" customHeight="1">
      <c r="A457" s="56"/>
      <c r="B457" s="56"/>
      <c r="C457" s="54" t="s">
        <v>59</v>
      </c>
      <c r="D457" s="34">
        <v>86848</v>
      </c>
      <c r="E457" s="34">
        <f>SUM(G457,H457)</f>
        <v>86820</v>
      </c>
      <c r="F457" s="29">
        <f>E457/D457*100</f>
        <v>99.9677597641857</v>
      </c>
      <c r="G457" s="34">
        <v>57670</v>
      </c>
      <c r="H457" s="29">
        <v>29150</v>
      </c>
    </row>
    <row r="458" spans="1:8" ht="12.75" customHeight="1">
      <c r="A458" s="56"/>
      <c r="B458" s="56"/>
      <c r="C458" s="54" t="s">
        <v>60</v>
      </c>
      <c r="D458" s="34">
        <v>166172</v>
      </c>
      <c r="E458" s="34">
        <f>SUM(G458,H458)</f>
        <v>166110</v>
      </c>
      <c r="F458" s="29">
        <f>E458/D458*100</f>
        <v>99.96268926172881</v>
      </c>
      <c r="G458" s="34">
        <v>120470</v>
      </c>
      <c r="H458" s="29">
        <v>45640</v>
      </c>
    </row>
    <row r="459" spans="1:8" ht="12.75" customHeight="1">
      <c r="A459" s="56"/>
      <c r="B459" s="56"/>
      <c r="C459" s="54" t="s">
        <v>85</v>
      </c>
      <c r="D459" s="37">
        <f>SUM(D461)</f>
        <v>104500</v>
      </c>
      <c r="E459" s="34">
        <f>SUM(G459,H459)</f>
        <v>104500</v>
      </c>
      <c r="F459" s="29">
        <f>E459/D459*100</f>
        <v>100</v>
      </c>
      <c r="G459" s="80">
        <f>SUM(G461)</f>
        <v>104500</v>
      </c>
      <c r="H459" s="29"/>
    </row>
    <row r="460" spans="1:8" ht="12.75" customHeight="1">
      <c r="A460" s="58"/>
      <c r="B460" s="58"/>
      <c r="C460" s="54" t="s">
        <v>16</v>
      </c>
      <c r="D460" s="34"/>
      <c r="E460" s="34"/>
      <c r="F460" s="29"/>
      <c r="G460" s="76"/>
      <c r="H460" s="34"/>
    </row>
    <row r="461" spans="1:8" ht="12.75" customHeight="1">
      <c r="A461" s="58"/>
      <c r="B461" s="58"/>
      <c r="C461" s="61" t="s">
        <v>94</v>
      </c>
      <c r="D461" s="34">
        <v>104500</v>
      </c>
      <c r="E461" s="34">
        <f>SUM(G461,H461)</f>
        <v>104500</v>
      </c>
      <c r="F461" s="29">
        <f>E461/D461*100</f>
        <v>100</v>
      </c>
      <c r="G461" s="76">
        <v>104500</v>
      </c>
      <c r="H461" s="34"/>
    </row>
    <row r="462" spans="1:88" s="8" customFormat="1" ht="12.75" customHeight="1">
      <c r="A462" s="57"/>
      <c r="B462" s="57">
        <v>85415</v>
      </c>
      <c r="C462" s="59" t="s">
        <v>49</v>
      </c>
      <c r="D462" s="45">
        <f>SUM(D470,D475)</f>
        <v>656926</v>
      </c>
      <c r="E462" s="45">
        <f>SUM(G462,H462)</f>
        <v>603830</v>
      </c>
      <c r="F462" s="28">
        <f>E462/D462*100</f>
        <v>91.91750669025126</v>
      </c>
      <c r="G462" s="77">
        <f>SUM(G470)</f>
        <v>603830</v>
      </c>
      <c r="H462" s="45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</row>
    <row r="463" spans="1:88" s="8" customFormat="1" ht="12.75" customHeight="1">
      <c r="A463" s="57"/>
      <c r="B463" s="57"/>
      <c r="C463" s="59" t="s">
        <v>89</v>
      </c>
      <c r="D463" s="45">
        <f>SUM(D464)</f>
        <v>656926</v>
      </c>
      <c r="E463" s="45">
        <f>SUM(E464)</f>
        <v>603830</v>
      </c>
      <c r="F463" s="28">
        <f>E463/D463*100</f>
        <v>91.91750669025126</v>
      </c>
      <c r="G463" s="45">
        <f>SUM(G464)</f>
        <v>603830</v>
      </c>
      <c r="H463" s="45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</row>
    <row r="464" spans="1:8" ht="12.75" customHeight="1">
      <c r="A464" s="58"/>
      <c r="B464" s="58"/>
      <c r="C464" s="54" t="s">
        <v>11</v>
      </c>
      <c r="D464" s="34">
        <f>SUM(D471,D476)</f>
        <v>656926</v>
      </c>
      <c r="E464" s="34">
        <f>SUM(E471,E476)</f>
        <v>603830</v>
      </c>
      <c r="F464" s="29">
        <f>E464/D464*100</f>
        <v>91.91750669025126</v>
      </c>
      <c r="G464" s="34">
        <f>SUM(G471,G476)</f>
        <v>603830</v>
      </c>
      <c r="H464" s="34"/>
    </row>
    <row r="465" spans="1:8" ht="12.75" customHeight="1">
      <c r="A465" s="58"/>
      <c r="B465" s="58"/>
      <c r="C465" s="54" t="s">
        <v>13</v>
      </c>
      <c r="D465" s="34"/>
      <c r="E465" s="34"/>
      <c r="F465" s="29"/>
      <c r="G465" s="76"/>
      <c r="H465" s="34"/>
    </row>
    <row r="466" spans="1:8" s="90" customFormat="1" ht="12.75" customHeight="1">
      <c r="A466" s="58"/>
      <c r="B466" s="58"/>
      <c r="C466" s="54" t="s">
        <v>96</v>
      </c>
      <c r="D466" s="34">
        <f>SUM(D473,D478)</f>
        <v>656926</v>
      </c>
      <c r="E466" s="34">
        <f>SUM(E473,E478)</f>
        <v>603830</v>
      </c>
      <c r="F466" s="29">
        <f>E466/D466*100</f>
        <v>91.91750669025126</v>
      </c>
      <c r="G466" s="34">
        <f>SUM(G473,G478)</f>
        <v>603830</v>
      </c>
      <c r="H466" s="34"/>
    </row>
    <row r="467" spans="1:88" s="8" customFormat="1" ht="13.5" thickBot="1">
      <c r="A467" s="98" t="s">
        <v>127</v>
      </c>
      <c r="B467" s="98"/>
      <c r="C467" s="98"/>
      <c r="D467" s="98"/>
      <c r="E467" s="98"/>
      <c r="F467" s="98"/>
      <c r="G467" s="98"/>
      <c r="H467" s="9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</row>
    <row r="468" spans="1:88" s="8" customFormat="1" ht="13.5" thickBot="1">
      <c r="A468" s="31" t="s">
        <v>6</v>
      </c>
      <c r="B468" s="31" t="s">
        <v>7</v>
      </c>
      <c r="C468" s="32" t="s">
        <v>8</v>
      </c>
      <c r="D468" s="33" t="s">
        <v>9</v>
      </c>
      <c r="E468" s="33" t="s">
        <v>10</v>
      </c>
      <c r="F468" s="27" t="s">
        <v>19</v>
      </c>
      <c r="G468" s="33" t="s">
        <v>20</v>
      </c>
      <c r="H468" s="33" t="s">
        <v>21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</row>
    <row r="469" spans="1:88" s="8" customFormat="1" ht="12.75" customHeight="1">
      <c r="A469" s="57"/>
      <c r="B469" s="57"/>
      <c r="C469" s="59" t="s">
        <v>90</v>
      </c>
      <c r="D469" s="45"/>
      <c r="E469" s="45"/>
      <c r="F469" s="28"/>
      <c r="G469" s="77"/>
      <c r="H469" s="45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</row>
    <row r="470" spans="1:88" s="8" customFormat="1" ht="12.75" customHeight="1">
      <c r="A470" s="57"/>
      <c r="B470" s="57"/>
      <c r="C470" s="59" t="s">
        <v>57</v>
      </c>
      <c r="D470" s="45">
        <f>SUM(D471)</f>
        <v>648626</v>
      </c>
      <c r="E470" s="45">
        <f>SUM(G470,H470)</f>
        <v>603830</v>
      </c>
      <c r="F470" s="28">
        <f>E470/D470*100</f>
        <v>93.0937088553342</v>
      </c>
      <c r="G470" s="77">
        <f>SUM(G471)</f>
        <v>603830</v>
      </c>
      <c r="H470" s="45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</row>
    <row r="471" spans="1:8" ht="12.75" customHeight="1">
      <c r="A471" s="57"/>
      <c r="B471" s="57"/>
      <c r="C471" s="54" t="s">
        <v>11</v>
      </c>
      <c r="D471" s="34">
        <f>SUM(D473)</f>
        <v>648626</v>
      </c>
      <c r="E471" s="34">
        <f>SUM(G471,H471)</f>
        <v>603830</v>
      </c>
      <c r="F471" s="29">
        <f>E471/D471*100</f>
        <v>93.0937088553342</v>
      </c>
      <c r="G471" s="76">
        <f>SUM(G473)</f>
        <v>603830</v>
      </c>
      <c r="H471" s="45"/>
    </row>
    <row r="472" spans="1:8" ht="12.75" customHeight="1">
      <c r="A472" s="57"/>
      <c r="B472" s="57"/>
      <c r="C472" s="54" t="s">
        <v>13</v>
      </c>
      <c r="D472" s="34"/>
      <c r="E472" s="34"/>
      <c r="F472" s="29"/>
      <c r="G472" s="76"/>
      <c r="H472" s="45"/>
    </row>
    <row r="473" spans="1:8" ht="12.75" customHeight="1">
      <c r="A473" s="58"/>
      <c r="B473" s="57"/>
      <c r="C473" s="54" t="s">
        <v>96</v>
      </c>
      <c r="D473" s="34">
        <v>648626</v>
      </c>
      <c r="E473" s="34">
        <f>SUM(G473)</f>
        <v>603830</v>
      </c>
      <c r="F473" s="29">
        <f>E473/D473*100</f>
        <v>93.0937088553342</v>
      </c>
      <c r="G473" s="76">
        <v>603830</v>
      </c>
      <c r="H473" s="34"/>
    </row>
    <row r="474" spans="1:8" ht="12.75" customHeight="1">
      <c r="A474" s="58"/>
      <c r="B474" s="57"/>
      <c r="C474" s="54"/>
      <c r="D474" s="34"/>
      <c r="E474" s="34"/>
      <c r="F474" s="29"/>
      <c r="G474" s="76"/>
      <c r="H474" s="34"/>
    </row>
    <row r="475" spans="1:8" ht="12.75">
      <c r="A475" s="57"/>
      <c r="B475" s="57"/>
      <c r="C475" s="59" t="s">
        <v>65</v>
      </c>
      <c r="D475" s="45">
        <f>SUM(D476)</f>
        <v>8300</v>
      </c>
      <c r="E475" s="45"/>
      <c r="F475" s="29"/>
      <c r="G475" s="77"/>
      <c r="H475" s="45"/>
    </row>
    <row r="476" spans="1:8" ht="12.75">
      <c r="A476" s="58"/>
      <c r="B476" s="57"/>
      <c r="C476" s="54" t="s">
        <v>11</v>
      </c>
      <c r="D476" s="34">
        <v>8300</v>
      </c>
      <c r="E476" s="34"/>
      <c r="F476" s="29"/>
      <c r="G476" s="76"/>
      <c r="H476" s="34"/>
    </row>
    <row r="477" spans="1:8" ht="12.75">
      <c r="A477" s="56"/>
      <c r="B477" s="55"/>
      <c r="C477" s="54" t="s">
        <v>13</v>
      </c>
      <c r="D477" s="29"/>
      <c r="E477" s="29"/>
      <c r="F477" s="29"/>
      <c r="G477" s="78"/>
      <c r="H477" s="29"/>
    </row>
    <row r="478" spans="1:8" ht="12.75">
      <c r="A478" s="58"/>
      <c r="B478" s="57"/>
      <c r="C478" s="54" t="s">
        <v>95</v>
      </c>
      <c r="D478" s="34">
        <v>8300</v>
      </c>
      <c r="E478" s="34"/>
      <c r="F478" s="29"/>
      <c r="G478" s="76"/>
      <c r="H478" s="34"/>
    </row>
    <row r="479" spans="1:8" ht="12.75" customHeight="1">
      <c r="A479" s="55"/>
      <c r="B479" s="55">
        <v>85417</v>
      </c>
      <c r="C479" s="60" t="s">
        <v>51</v>
      </c>
      <c r="D479" s="28">
        <f>SUM(D480)</f>
        <v>808769.18</v>
      </c>
      <c r="E479" s="28">
        <f>SUM(H479)</f>
        <v>839090</v>
      </c>
      <c r="F479" s="28">
        <f>E479/D479*100</f>
        <v>103.74900784424055</v>
      </c>
      <c r="G479" s="28"/>
      <c r="H479" s="28">
        <f>SUM(H480)</f>
        <v>839090</v>
      </c>
    </row>
    <row r="480" spans="1:8" ht="12.75" customHeight="1">
      <c r="A480" s="55"/>
      <c r="B480" s="55"/>
      <c r="C480" s="59" t="s">
        <v>57</v>
      </c>
      <c r="D480" s="28">
        <f>SUM(D481)</f>
        <v>808769.18</v>
      </c>
      <c r="E480" s="28">
        <f aca="true" t="shared" si="18" ref="E480:E500">SUM(H480)</f>
        <v>839090</v>
      </c>
      <c r="F480" s="28">
        <f>E480/D480*100</f>
        <v>103.74900784424055</v>
      </c>
      <c r="G480" s="79"/>
      <c r="H480" s="28">
        <f>SUM(H481)</f>
        <v>839090</v>
      </c>
    </row>
    <row r="481" spans="1:8" ht="12.75" customHeight="1">
      <c r="A481" s="55"/>
      <c r="B481" s="55"/>
      <c r="C481" s="54" t="s">
        <v>11</v>
      </c>
      <c r="D481" s="29">
        <f>SUM(D483,D489)</f>
        <v>808769.18</v>
      </c>
      <c r="E481" s="29">
        <f t="shared" si="18"/>
        <v>839090</v>
      </c>
      <c r="F481" s="29">
        <f>E481/D481*100</f>
        <v>103.74900784424055</v>
      </c>
      <c r="G481" s="78"/>
      <c r="H481" s="29">
        <f>SUM(H483,H489)</f>
        <v>839090</v>
      </c>
    </row>
    <row r="482" spans="1:8" ht="12.75" customHeight="1">
      <c r="A482" s="55"/>
      <c r="B482" s="55"/>
      <c r="C482" s="54" t="s">
        <v>13</v>
      </c>
      <c r="D482" s="29"/>
      <c r="E482" s="29"/>
      <c r="F482" s="29"/>
      <c r="G482" s="78"/>
      <c r="H482" s="29"/>
    </row>
    <row r="483" spans="1:8" ht="12.75" customHeight="1">
      <c r="A483" s="55"/>
      <c r="B483" s="55"/>
      <c r="C483" s="54" t="s">
        <v>58</v>
      </c>
      <c r="D483" s="29">
        <f>SUM(D485,D486)</f>
        <v>806169.18</v>
      </c>
      <c r="E483" s="29">
        <f t="shared" si="18"/>
        <v>837090</v>
      </c>
      <c r="F483" s="29">
        <f>E483/D483*100</f>
        <v>103.83552494527264</v>
      </c>
      <c r="G483" s="78"/>
      <c r="H483" s="29">
        <f>SUM(H485,H486)</f>
        <v>837090</v>
      </c>
    </row>
    <row r="484" spans="1:8" ht="12.75" customHeight="1">
      <c r="A484" s="55"/>
      <c r="B484" s="55"/>
      <c r="C484" s="54" t="s">
        <v>16</v>
      </c>
      <c r="D484" s="29"/>
      <c r="E484" s="29"/>
      <c r="F484" s="29"/>
      <c r="G484" s="78"/>
      <c r="H484" s="29"/>
    </row>
    <row r="485" spans="1:8" ht="12.75" customHeight="1">
      <c r="A485" s="55"/>
      <c r="B485" s="55"/>
      <c r="C485" s="54" t="s">
        <v>59</v>
      </c>
      <c r="D485" s="29">
        <v>642309.18</v>
      </c>
      <c r="E485" s="29">
        <f t="shared" si="18"/>
        <v>665950</v>
      </c>
      <c r="F485" s="29">
        <f>E485/D485*100</f>
        <v>103.68059818170433</v>
      </c>
      <c r="G485" s="78"/>
      <c r="H485" s="29">
        <v>665950</v>
      </c>
    </row>
    <row r="486" spans="1:8" ht="12.75" customHeight="1">
      <c r="A486" s="55"/>
      <c r="B486" s="55"/>
      <c r="C486" s="54" t="s">
        <v>60</v>
      </c>
      <c r="D486" s="29">
        <v>163860</v>
      </c>
      <c r="E486" s="29">
        <f t="shared" si="18"/>
        <v>171140</v>
      </c>
      <c r="F486" s="29">
        <f>E486/D486*100</f>
        <v>104.44281703893567</v>
      </c>
      <c r="G486" s="78"/>
      <c r="H486" s="29">
        <v>171140</v>
      </c>
    </row>
    <row r="487" spans="1:8" ht="12.75" customHeight="1">
      <c r="A487" s="58"/>
      <c r="B487" s="57"/>
      <c r="C487" s="54" t="s">
        <v>61</v>
      </c>
      <c r="D487" s="34"/>
      <c r="E487" s="29"/>
      <c r="F487" s="29"/>
      <c r="G487" s="76"/>
      <c r="H487" s="34"/>
    </row>
    <row r="488" spans="1:8" ht="12.75" customHeight="1">
      <c r="A488" s="58"/>
      <c r="B488" s="57"/>
      <c r="C488" s="54" t="s">
        <v>62</v>
      </c>
      <c r="D488" s="34">
        <v>25000</v>
      </c>
      <c r="E488" s="29">
        <f t="shared" si="18"/>
        <v>41000</v>
      </c>
      <c r="F488" s="29">
        <f>E488/D488*100</f>
        <v>164</v>
      </c>
      <c r="G488" s="34"/>
      <c r="H488" s="34">
        <v>41000</v>
      </c>
    </row>
    <row r="489" spans="1:8" ht="12.75" customHeight="1">
      <c r="A489" s="58"/>
      <c r="B489" s="57"/>
      <c r="C489" s="54" t="s">
        <v>63</v>
      </c>
      <c r="D489" s="34">
        <v>2600</v>
      </c>
      <c r="E489" s="29">
        <f t="shared" si="18"/>
        <v>2000</v>
      </c>
      <c r="F489" s="29">
        <f>E489/D489*100</f>
        <v>76.92307692307693</v>
      </c>
      <c r="G489" s="76"/>
      <c r="H489" s="34">
        <v>2000</v>
      </c>
    </row>
    <row r="490" spans="1:88" s="8" customFormat="1" ht="12.75" customHeight="1">
      <c r="A490" s="57"/>
      <c r="B490" s="57">
        <v>85419</v>
      </c>
      <c r="C490" s="59" t="s">
        <v>50</v>
      </c>
      <c r="D490" s="45">
        <f>SUM(D491)</f>
        <v>1386788</v>
      </c>
      <c r="E490" s="28">
        <f t="shared" si="18"/>
        <v>1431420</v>
      </c>
      <c r="F490" s="28">
        <f aca="true" t="shared" si="19" ref="F490:F500">E490/D490*100</f>
        <v>103.21837223858297</v>
      </c>
      <c r="G490" s="45"/>
      <c r="H490" s="45">
        <f>SUM(H491)</f>
        <v>1431420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</row>
    <row r="491" spans="1:88" s="8" customFormat="1" ht="12.75" customHeight="1">
      <c r="A491" s="57"/>
      <c r="B491" s="57"/>
      <c r="C491" s="59" t="s">
        <v>57</v>
      </c>
      <c r="D491" s="45">
        <f>SUM(D492)</f>
        <v>1386788</v>
      </c>
      <c r="E491" s="28">
        <f t="shared" si="18"/>
        <v>1431420</v>
      </c>
      <c r="F491" s="28">
        <f t="shared" si="19"/>
        <v>103.21837223858297</v>
      </c>
      <c r="G491" s="77"/>
      <c r="H491" s="45">
        <f>SUM(H492)</f>
        <v>1431420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</row>
    <row r="492" spans="1:8" ht="12.75" customHeight="1">
      <c r="A492" s="57"/>
      <c r="B492" s="57"/>
      <c r="C492" s="54" t="s">
        <v>11</v>
      </c>
      <c r="D492" s="34">
        <f>SUM(D494,D500)</f>
        <v>1386788</v>
      </c>
      <c r="E492" s="29">
        <f t="shared" si="18"/>
        <v>1431420</v>
      </c>
      <c r="F492" s="29">
        <f t="shared" si="19"/>
        <v>103.21837223858297</v>
      </c>
      <c r="G492" s="77"/>
      <c r="H492" s="45">
        <f>SUM(H494,H500)</f>
        <v>1431420</v>
      </c>
    </row>
    <row r="493" spans="1:8" ht="12.75" customHeight="1">
      <c r="A493" s="57"/>
      <c r="B493" s="57"/>
      <c r="C493" s="54" t="s">
        <v>13</v>
      </c>
      <c r="D493" s="34"/>
      <c r="E493" s="29"/>
      <c r="F493" s="29"/>
      <c r="G493" s="77"/>
      <c r="H493" s="45"/>
    </row>
    <row r="494" spans="1:8" ht="12.75" customHeight="1">
      <c r="A494" s="57"/>
      <c r="B494" s="57"/>
      <c r="C494" s="54" t="s">
        <v>58</v>
      </c>
      <c r="D494" s="34">
        <f>SUM(D496,D497)</f>
        <v>1383518</v>
      </c>
      <c r="E494" s="29">
        <f t="shared" si="18"/>
        <v>1428150</v>
      </c>
      <c r="F494" s="29">
        <f t="shared" si="19"/>
        <v>103.2259789897927</v>
      </c>
      <c r="G494" s="77"/>
      <c r="H494" s="34">
        <f>SUM(H496,H497)</f>
        <v>1428150</v>
      </c>
    </row>
    <row r="495" spans="1:8" ht="12.75" customHeight="1">
      <c r="A495" s="57"/>
      <c r="B495" s="57"/>
      <c r="C495" s="54" t="s">
        <v>16</v>
      </c>
      <c r="D495" s="34"/>
      <c r="E495" s="29"/>
      <c r="F495" s="29"/>
      <c r="G495" s="77"/>
      <c r="H495" s="45"/>
    </row>
    <row r="496" spans="1:8" ht="12.75" customHeight="1">
      <c r="A496" s="57"/>
      <c r="B496" s="57"/>
      <c r="C496" s="54" t="s">
        <v>59</v>
      </c>
      <c r="D496" s="34">
        <v>1199331</v>
      </c>
      <c r="E496" s="29">
        <f>SUM(H496)</f>
        <v>1330640</v>
      </c>
      <c r="F496" s="29">
        <f t="shared" si="19"/>
        <v>110.94852046682692</v>
      </c>
      <c r="G496" s="77"/>
      <c r="H496" s="34">
        <v>1330640</v>
      </c>
    </row>
    <row r="497" spans="1:8" ht="12.75" customHeight="1">
      <c r="A497" s="57"/>
      <c r="B497" s="57"/>
      <c r="C497" s="54" t="s">
        <v>60</v>
      </c>
      <c r="D497" s="34">
        <v>184187</v>
      </c>
      <c r="E497" s="29">
        <f t="shared" si="18"/>
        <v>97510</v>
      </c>
      <c r="F497" s="29">
        <f t="shared" si="19"/>
        <v>52.94076129151352</v>
      </c>
      <c r="G497" s="77"/>
      <c r="H497" s="34">
        <v>97510</v>
      </c>
    </row>
    <row r="498" spans="1:8" ht="12.75" customHeight="1">
      <c r="A498" s="57"/>
      <c r="B498" s="57"/>
      <c r="C498" s="54" t="s">
        <v>61</v>
      </c>
      <c r="D498" s="45"/>
      <c r="E498" s="29"/>
      <c r="F498" s="29"/>
      <c r="G498" s="77"/>
      <c r="H498" s="45"/>
    </row>
    <row r="499" spans="1:8" ht="12.75" customHeight="1">
      <c r="A499" s="58"/>
      <c r="B499" s="57"/>
      <c r="C499" s="54" t="s">
        <v>62</v>
      </c>
      <c r="D499" s="34">
        <v>1000</v>
      </c>
      <c r="E499" s="29">
        <f t="shared" si="18"/>
        <v>1000</v>
      </c>
      <c r="F499" s="29">
        <f t="shared" si="19"/>
        <v>100</v>
      </c>
      <c r="G499" s="76"/>
      <c r="H499" s="34">
        <v>1000</v>
      </c>
    </row>
    <row r="500" spans="1:8" ht="12.75" customHeight="1">
      <c r="A500" s="58"/>
      <c r="B500" s="57"/>
      <c r="C500" s="54" t="s">
        <v>63</v>
      </c>
      <c r="D500" s="34">
        <v>3270</v>
      </c>
      <c r="E500" s="29">
        <f t="shared" si="18"/>
        <v>3270</v>
      </c>
      <c r="F500" s="29">
        <f t="shared" si="19"/>
        <v>100</v>
      </c>
      <c r="G500" s="76"/>
      <c r="H500" s="34">
        <v>3270</v>
      </c>
    </row>
    <row r="501" spans="1:8" ht="12.75" customHeight="1">
      <c r="A501" s="57"/>
      <c r="B501" s="57">
        <v>85446</v>
      </c>
      <c r="C501" s="59" t="s">
        <v>22</v>
      </c>
      <c r="D501" s="45">
        <f>SUM(D502)</f>
        <v>57580</v>
      </c>
      <c r="E501" s="45"/>
      <c r="F501" s="1"/>
      <c r="G501" s="77"/>
      <c r="H501" s="45"/>
    </row>
    <row r="502" spans="1:8" ht="12.75" customHeight="1">
      <c r="A502" s="57"/>
      <c r="B502" s="57"/>
      <c r="C502" s="59" t="s">
        <v>57</v>
      </c>
      <c r="D502" s="45">
        <f>SUM(D503)</f>
        <v>57580</v>
      </c>
      <c r="E502" s="45"/>
      <c r="F502" s="1"/>
      <c r="G502" s="77"/>
      <c r="H502" s="45"/>
    </row>
    <row r="503" spans="1:8" ht="12.75" customHeight="1">
      <c r="A503" s="57"/>
      <c r="B503" s="57"/>
      <c r="C503" s="54" t="s">
        <v>11</v>
      </c>
      <c r="D503" s="34">
        <f>SUM(D505,D508)</f>
        <v>57580</v>
      </c>
      <c r="E503" s="45"/>
      <c r="F503" s="1"/>
      <c r="G503" s="77"/>
      <c r="H503" s="45"/>
    </row>
    <row r="504" spans="1:8" ht="12.75" customHeight="1">
      <c r="A504" s="57"/>
      <c r="B504" s="57"/>
      <c r="C504" s="54" t="s">
        <v>13</v>
      </c>
      <c r="D504" s="34"/>
      <c r="E504" s="45"/>
      <c r="F504" s="1"/>
      <c r="G504" s="77"/>
      <c r="H504" s="45"/>
    </row>
    <row r="505" spans="1:8" ht="12.75" customHeight="1">
      <c r="A505" s="57"/>
      <c r="B505" s="57"/>
      <c r="C505" s="54" t="s">
        <v>58</v>
      </c>
      <c r="D505" s="34">
        <f>SUM(D507)</f>
        <v>29810</v>
      </c>
      <c r="E505" s="45"/>
      <c r="F505" s="1"/>
      <c r="G505" s="77"/>
      <c r="H505" s="45"/>
    </row>
    <row r="506" spans="1:8" ht="12.75" customHeight="1">
      <c r="A506" s="57"/>
      <c r="B506" s="57"/>
      <c r="C506" s="54" t="s">
        <v>16</v>
      </c>
      <c r="D506" s="45"/>
      <c r="E506" s="45"/>
      <c r="F506" s="1"/>
      <c r="G506" s="77"/>
      <c r="H506" s="45"/>
    </row>
    <row r="507" spans="1:8" ht="12.75" customHeight="1">
      <c r="A507" s="58"/>
      <c r="B507" s="57"/>
      <c r="C507" s="54" t="s">
        <v>60</v>
      </c>
      <c r="D507" s="34">
        <v>29810</v>
      </c>
      <c r="E507" s="34"/>
      <c r="F507" s="2"/>
      <c r="G507" s="76"/>
      <c r="H507" s="34"/>
    </row>
    <row r="508" spans="1:8" ht="12.75" customHeight="1">
      <c r="A508" s="58"/>
      <c r="B508" s="57"/>
      <c r="C508" s="54" t="s">
        <v>63</v>
      </c>
      <c r="D508" s="34">
        <v>27770</v>
      </c>
      <c r="E508" s="34"/>
      <c r="F508" s="2"/>
      <c r="G508" s="76"/>
      <c r="H508" s="34"/>
    </row>
    <row r="509" spans="1:8" ht="12.75" customHeight="1">
      <c r="A509" s="57"/>
      <c r="B509" s="57">
        <v>85495</v>
      </c>
      <c r="C509" s="59" t="s">
        <v>5</v>
      </c>
      <c r="D509" s="45">
        <f>SUM(D510)</f>
        <v>63344</v>
      </c>
      <c r="E509" s="45"/>
      <c r="F509" s="1"/>
      <c r="G509" s="77"/>
      <c r="H509" s="45"/>
    </row>
    <row r="510" spans="1:8" ht="12.75" customHeight="1">
      <c r="A510" s="86"/>
      <c r="B510" s="86"/>
      <c r="C510" s="59" t="s">
        <v>57</v>
      </c>
      <c r="D510" s="87">
        <f>SUM(D511)</f>
        <v>63344</v>
      </c>
      <c r="E510" s="87"/>
      <c r="F510" s="88"/>
      <c r="G510" s="89"/>
      <c r="H510" s="87"/>
    </row>
    <row r="511" spans="1:8" ht="12.75" customHeight="1">
      <c r="A511" s="86"/>
      <c r="B511" s="86"/>
      <c r="C511" s="54" t="s">
        <v>11</v>
      </c>
      <c r="D511" s="49">
        <f>SUM(D513)</f>
        <v>63344</v>
      </c>
      <c r="E511" s="87"/>
      <c r="F511" s="88"/>
      <c r="G511" s="89"/>
      <c r="H511" s="87"/>
    </row>
    <row r="512" spans="1:8" ht="12.75" customHeight="1">
      <c r="A512" s="57"/>
      <c r="B512" s="57"/>
      <c r="C512" s="54" t="s">
        <v>13</v>
      </c>
      <c r="D512" s="49"/>
      <c r="E512" s="87"/>
      <c r="F512" s="88"/>
      <c r="G512" s="89"/>
      <c r="H512" s="87"/>
    </row>
    <row r="513" spans="1:8" s="90" customFormat="1" ht="12.75" customHeight="1">
      <c r="A513" s="57"/>
      <c r="B513" s="57"/>
      <c r="C513" s="54" t="s">
        <v>58</v>
      </c>
      <c r="D513" s="34">
        <f>SUM(D515)</f>
        <v>63344</v>
      </c>
      <c r="E513" s="45"/>
      <c r="F513" s="1"/>
      <c r="G513" s="77"/>
      <c r="H513" s="45"/>
    </row>
    <row r="514" spans="1:8" s="90" customFormat="1" ht="12.75" customHeight="1">
      <c r="A514" s="58"/>
      <c r="B514" s="57"/>
      <c r="C514" s="54" t="s">
        <v>16</v>
      </c>
      <c r="D514" s="34"/>
      <c r="E514" s="34"/>
      <c r="F514" s="2"/>
      <c r="G514" s="76"/>
      <c r="H514" s="34"/>
    </row>
    <row r="515" spans="1:8" s="36" customFormat="1" ht="12.75" customHeight="1">
      <c r="A515" s="58"/>
      <c r="B515" s="57"/>
      <c r="C515" s="54" t="s">
        <v>60</v>
      </c>
      <c r="D515" s="34">
        <v>63344</v>
      </c>
      <c r="E515" s="34"/>
      <c r="F515" s="2"/>
      <c r="G515" s="76"/>
      <c r="H515" s="34"/>
    </row>
    <row r="516" spans="1:8" ht="12.75" customHeight="1">
      <c r="A516" s="30"/>
      <c r="B516" s="30"/>
      <c r="C516" s="8"/>
      <c r="D516" s="8"/>
      <c r="E516" s="8"/>
      <c r="F516" s="8"/>
      <c r="G516" s="8"/>
      <c r="H516" s="30"/>
    </row>
    <row r="517" spans="1:8" ht="12.75">
      <c r="A517" s="30"/>
      <c r="B517" s="30"/>
      <c r="C517" s="8"/>
      <c r="D517" s="8"/>
      <c r="E517" s="8"/>
      <c r="F517" s="8"/>
      <c r="G517" s="8"/>
      <c r="H517" s="30"/>
    </row>
    <row r="518" s="9" customFormat="1" ht="12.75" customHeight="1"/>
    <row r="519" s="9" customFormat="1" ht="12.75" customHeight="1"/>
    <row r="520" s="9" customFormat="1" ht="12.75" customHeight="1"/>
    <row r="521" spans="5:8" s="9" customFormat="1" ht="12.75" customHeight="1">
      <c r="E521" s="95" t="s">
        <v>112</v>
      </c>
      <c r="G521" s="95" t="s">
        <v>3</v>
      </c>
      <c r="H521" s="95" t="s">
        <v>4</v>
      </c>
    </row>
    <row r="522" s="9" customFormat="1" ht="12.75" customHeight="1"/>
    <row r="523" s="9" customFormat="1" ht="12.75" customHeight="1"/>
    <row r="524" spans="2:8" s="9" customFormat="1" ht="12.75" customHeight="1">
      <c r="B524" s="9">
        <v>801</v>
      </c>
      <c r="C524" s="9" t="s">
        <v>97</v>
      </c>
      <c r="D524" s="81">
        <f>SUM(D14)</f>
        <v>154288246.8</v>
      </c>
      <c r="E524" s="81">
        <f>SUM(E14)</f>
        <v>151296541</v>
      </c>
      <c r="F524" s="81"/>
      <c r="G524" s="81">
        <f>SUM(G14)</f>
        <v>85475860</v>
      </c>
      <c r="H524" s="81">
        <f>SUM(H14)</f>
        <v>65820681</v>
      </c>
    </row>
    <row r="525" spans="1:8" ht="12.75" customHeight="1">
      <c r="A525" s="4"/>
      <c r="B525" s="4"/>
      <c r="C525" s="4" t="s">
        <v>98</v>
      </c>
      <c r="D525" s="46">
        <f>SUM(D524-D526)</f>
        <v>134740202.34</v>
      </c>
      <c r="E525" s="46">
        <f>SUM(E524-E526)</f>
        <v>136769695</v>
      </c>
      <c r="F525" s="46"/>
      <c r="G525" s="46">
        <f>SUM(G524-G526)</f>
        <v>76295860</v>
      </c>
      <c r="H525" s="46">
        <f>SUM(H524-H526)</f>
        <v>60473835</v>
      </c>
    </row>
    <row r="526" spans="1:8" ht="12.75" customHeight="1">
      <c r="A526" s="4"/>
      <c r="B526" s="4"/>
      <c r="C526" s="4" t="s">
        <v>99</v>
      </c>
      <c r="D526" s="46">
        <f>SUM(D30,D78,D164,D208,D248,D291,D316)</f>
        <v>19548044.46</v>
      </c>
      <c r="E526" s="46">
        <f>SUM(E30,E78,E164,E208,E248,E291,E316)</f>
        <v>14526846</v>
      </c>
      <c r="F526" s="46"/>
      <c r="G526" s="46">
        <f>SUM(G30,G78,G164,G208,G248,G291,G316)</f>
        <v>9180000</v>
      </c>
      <c r="H526" s="46">
        <f>SUM(H30,H78,H164,H208,H248,H291,H316)</f>
        <v>5346846</v>
      </c>
    </row>
    <row r="527" s="9" customFormat="1" ht="12.75" customHeight="1"/>
    <row r="528" s="9" customFormat="1" ht="12.75" customHeight="1"/>
    <row r="529" s="9" customFormat="1" ht="12.75" customHeight="1"/>
    <row r="530" spans="2:8" s="9" customFormat="1" ht="12.75" customHeight="1">
      <c r="B530" s="9">
        <v>854</v>
      </c>
      <c r="C530" s="9" t="s">
        <v>97</v>
      </c>
      <c r="D530" s="81">
        <f>SUM(D377)</f>
        <v>12834629.579999998</v>
      </c>
      <c r="E530" s="81">
        <f>SUM(E377)</f>
        <v>13894910</v>
      </c>
      <c r="F530" s="81"/>
      <c r="G530" s="81">
        <f>SUM(G377)</f>
        <v>3266540</v>
      </c>
      <c r="H530" s="81">
        <f>SUM(H377)</f>
        <v>10628370</v>
      </c>
    </row>
    <row r="531" spans="1:8" ht="12.75" customHeight="1">
      <c r="A531" s="4"/>
      <c r="B531" s="4"/>
      <c r="C531" s="4" t="s">
        <v>98</v>
      </c>
      <c r="D531" s="46">
        <f>SUM(D530-D532)</f>
        <v>12718629.579999998</v>
      </c>
      <c r="E531" s="46">
        <f>SUM(E530-E532)</f>
        <v>13793310</v>
      </c>
      <c r="F531" s="46"/>
      <c r="G531" s="46">
        <f>SUM(G530-G532)</f>
        <v>3266540</v>
      </c>
      <c r="H531" s="46">
        <f>SUM(H530-H532)</f>
        <v>10526770</v>
      </c>
    </row>
    <row r="532" spans="1:8" ht="12.75" customHeight="1">
      <c r="A532" s="4"/>
      <c r="B532" s="4"/>
      <c r="C532" s="4" t="s">
        <v>99</v>
      </c>
      <c r="D532" s="46">
        <f>SUM(D420)</f>
        <v>116000</v>
      </c>
      <c r="E532" s="46">
        <f>SUM(E420)</f>
        <v>101600</v>
      </c>
      <c r="F532" s="46"/>
      <c r="G532" s="46">
        <f>SUM(G420)</f>
        <v>0</v>
      </c>
      <c r="H532" s="46">
        <f>SUM(H420)</f>
        <v>101600</v>
      </c>
    </row>
    <row r="533" s="9" customFormat="1" ht="12.75" customHeight="1"/>
    <row r="534" s="9" customFormat="1" ht="12.75" customHeight="1"/>
    <row r="535" s="9" customFormat="1" ht="12.75" customHeight="1"/>
    <row r="536" s="9" customFormat="1" ht="12.75" customHeight="1"/>
    <row r="537" spans="3:8" s="9" customFormat="1" ht="12.75" customHeight="1">
      <c r="C537" s="9" t="s">
        <v>97</v>
      </c>
      <c r="E537" s="81">
        <f>SUM(E524,E530)</f>
        <v>165191451</v>
      </c>
      <c r="G537" s="81">
        <f>SUM(G524,G530)</f>
        <v>88742400</v>
      </c>
      <c r="H537" s="81">
        <f>SUM(H524,H530)</f>
        <v>76449051</v>
      </c>
    </row>
    <row r="538" spans="1:8" ht="12.75" customHeight="1">
      <c r="A538" s="4"/>
      <c r="B538" s="4"/>
      <c r="C538" s="4" t="s">
        <v>98</v>
      </c>
      <c r="D538" s="4"/>
      <c r="E538" s="46">
        <f>SUM(E537-E539)</f>
        <v>150563005</v>
      </c>
      <c r="F538" s="4"/>
      <c r="G538" s="46">
        <f>SUM(G537-G539)</f>
        <v>79562400</v>
      </c>
      <c r="H538" s="46">
        <f>SUM(H537-H539)</f>
        <v>71000605</v>
      </c>
    </row>
    <row r="539" spans="1:11" ht="15" customHeight="1">
      <c r="A539" s="30"/>
      <c r="B539" s="30"/>
      <c r="C539" s="4" t="s">
        <v>99</v>
      </c>
      <c r="D539" s="30"/>
      <c r="E539" s="47">
        <f>SUM(E526,E532)</f>
        <v>14628446</v>
      </c>
      <c r="G539" s="47">
        <f>SUM(G526,G532)</f>
        <v>9180000</v>
      </c>
      <c r="H539" s="47">
        <f>SUM(H526,H532)</f>
        <v>5448446</v>
      </c>
      <c r="K539" s="5"/>
    </row>
    <row r="540" spans="3:6" ht="12.75" customHeight="1">
      <c r="C540" s="8"/>
      <c r="D540" s="6"/>
      <c r="E540" s="6"/>
      <c r="F540" s="6"/>
    </row>
    <row r="541" spans="3:6" ht="12.75" customHeight="1">
      <c r="C541" s="8"/>
      <c r="D541" s="6"/>
      <c r="E541" s="6"/>
      <c r="F541" s="6"/>
    </row>
    <row r="542" spans="3:6" ht="12.75" customHeight="1">
      <c r="C542" s="50"/>
      <c r="D542" s="51"/>
      <c r="E542" s="52"/>
      <c r="F542" s="40"/>
    </row>
    <row r="543" spans="3:8" ht="12.75" customHeight="1">
      <c r="C543" s="30" t="s">
        <v>113</v>
      </c>
      <c r="D543" s="52"/>
      <c r="E543" s="52">
        <f>SUM(E21,E39,E50,E68,E121,E156,E173,E184,E200,E217,E228,E261,E272,E284,E300,E311,E325,E384,E395,E406,E415,E431,E442,E457,E485,E496)</f>
        <v>116788150</v>
      </c>
      <c r="F543" s="52"/>
      <c r="G543" s="52">
        <f>SUM(G21,G39,G50,G68,G121,G156,G173,G184,G200,G217,G228,G261,G272,G284,G300,G311,G325,G384,G395,G406,G415,G431,G442,G457,G485,G496)</f>
        <v>61734350</v>
      </c>
      <c r="H543" s="52">
        <f>SUM(H21,H39,H50,H68,H121,H156,H173,H184,H200,H217,H228,H261,H272,H284,H300,H311,H325,H384,H395,H406,H415,H431,H442,H457,H485,H496)</f>
        <v>55053800</v>
      </c>
    </row>
    <row r="544" spans="4:11" ht="12.75" customHeight="1">
      <c r="D544" s="35"/>
      <c r="E544" s="35"/>
      <c r="F544" s="40"/>
      <c r="G544" s="5"/>
      <c r="H544" s="5"/>
      <c r="K544" s="46"/>
    </row>
    <row r="545" ht="12.75" customHeight="1">
      <c r="G545" s="46"/>
    </row>
    <row r="546" spans="3:8" ht="12.75" customHeight="1">
      <c r="C546" s="41" t="s">
        <v>114</v>
      </c>
      <c r="E546" s="47">
        <f>SUM(G546,H546)</f>
        <v>17614550</v>
      </c>
      <c r="F546" s="39"/>
      <c r="G546" s="47">
        <f>SUM(G22,G40,G51,G69,G122,G157,G174,G185,G201,G218,G229,G262,G273,G287,G301,G312,G326,G385,G396,G407,G416,G432,G443,G458,G486,G497)</f>
        <v>8916400</v>
      </c>
      <c r="H546" s="47">
        <f>SUM(H22,H40,H51,H69,H122,H157,H174,H185,H201,H218,H229,H262,H273,H287,H301,H312,H326,H385,H396,H407,H416,H432,H443,H458,H486,H497)</f>
        <v>8698150</v>
      </c>
    </row>
    <row r="547" spans="3:8" ht="12.75" customHeight="1">
      <c r="C547" s="41"/>
      <c r="D547" s="47"/>
      <c r="E547" s="47"/>
      <c r="F547" s="47"/>
      <c r="G547" s="47"/>
      <c r="H547" s="47"/>
    </row>
    <row r="548" spans="3:8" ht="12.75" customHeight="1">
      <c r="C548" s="41" t="s">
        <v>115</v>
      </c>
      <c r="D548" s="47"/>
      <c r="E548" s="47">
        <f>SUM(E24,E42,E53,E71,E124,E159,E176,E187,E203,E220,E231,E264,E275,E289,E303,E314,E387,E398,E418,E434,E445,E488,E499)</f>
        <v>1495870</v>
      </c>
      <c r="F548" s="47"/>
      <c r="G548" s="47">
        <f>SUM(G24,G42,G53,G71,G124,G159,G176,G187,G203,G220,G231,G264,G275,G289,G303,G314,G387,G398,G418,G434,G445,G488,G499)</f>
        <v>897820</v>
      </c>
      <c r="H548" s="47">
        <f>SUM(H24,H42,H53,H71,H124,H159,H176,H187,H203,H220,H231,H264,H275,H289,H303,H314,H387,H398,H418,H434,H445,H488,H499)</f>
        <v>598050</v>
      </c>
    </row>
    <row r="549" spans="3:8" ht="12.75" customHeight="1">
      <c r="C549" s="53"/>
      <c r="D549" s="47"/>
      <c r="E549" s="47"/>
      <c r="F549" s="47"/>
      <c r="G549" s="47"/>
      <c r="H549" s="47"/>
    </row>
    <row r="550" spans="4:8" ht="12.75" customHeight="1">
      <c r="D550" s="47"/>
      <c r="E550" s="47"/>
      <c r="F550" s="47"/>
      <c r="G550" s="46"/>
      <c r="H550" s="46"/>
    </row>
    <row r="551" spans="3:8" ht="12.75" customHeight="1">
      <c r="C551" s="94" t="s">
        <v>116</v>
      </c>
      <c r="D551" s="47"/>
      <c r="E551" s="47">
        <f>SUM(E28,E43,E61,E77,E125,E163,E177,E207,E221,E243,E265,E276,E290,E304,E315,E388,E399,E408,E419,E435,E449,E466,E489,E500)</f>
        <v>853200</v>
      </c>
      <c r="F551" s="47"/>
      <c r="G551" s="47">
        <f>SUM(G28,G43,G61,G77,G125,G163,G177,G207,G221,G243,G265,G276,G290,G304,G315,G388,G399,G408,G419,G435,G449,G466,G489,G500)</f>
        <v>734680</v>
      </c>
      <c r="H551" s="47">
        <f>SUM(H28,H43,H61,H77,H125,H163,H177,H207,H221,H243,H265,H276,H290,H304,H315,H388,H399,H408,H419,H435,H449,H466,H489,H500)</f>
        <v>118520</v>
      </c>
    </row>
    <row r="552" spans="3:8" ht="12.75" customHeight="1">
      <c r="C552" s="53"/>
      <c r="D552" s="47"/>
      <c r="E552" s="47"/>
      <c r="F552" s="47"/>
      <c r="G552" s="46"/>
      <c r="H552" s="46"/>
    </row>
    <row r="553" spans="3:8" ht="12.75" customHeight="1">
      <c r="C553" s="53"/>
      <c r="D553" s="47"/>
      <c r="E553" s="47"/>
      <c r="F553" s="47"/>
      <c r="G553" s="46"/>
      <c r="H553" s="46"/>
    </row>
    <row r="555" spans="3:8" ht="12.75" customHeight="1">
      <c r="C555" s="30" t="s">
        <v>128</v>
      </c>
      <c r="E555" s="47">
        <f>SUM(E19,E37,E48,E66,E119,E154,E171,E182,E198,E215,E226,E259,E270,E282,E298,E309,E323,E382,E393,E404,E413,E429,E440,E455,E483,E494)</f>
        <v>134402700</v>
      </c>
      <c r="F555" s="39"/>
      <c r="G555" s="47">
        <f>SUM(G19,G37,G48,G66,G119,G154,G171,G182,G198,G215,G226,G259,G270,G282,G298,G309,G323,G382,G393,G404,G413,G429,G440,G455,G483,G494)</f>
        <v>70650750</v>
      </c>
      <c r="H555" s="47">
        <f>SUM(H19,H37,H48,H66,H119,H154,H171,H182,H198,H215,H226,H259,H270,H282,H298,H309,H323,H382,H393,H404,H413,H429,H440,H455,H483,H494)</f>
        <v>63751950</v>
      </c>
    </row>
    <row r="557" spans="3:8" ht="12.75" customHeight="1">
      <c r="C557" s="38" t="s">
        <v>129</v>
      </c>
      <c r="E557" s="47">
        <f>SUM(E244,E252)</f>
        <v>696412</v>
      </c>
      <c r="F557" s="39"/>
      <c r="G557" s="39">
        <f>SUM(G244,G252)</f>
        <v>0</v>
      </c>
      <c r="H557" s="47">
        <f>SUM(H244,H252)</f>
        <v>696412</v>
      </c>
    </row>
    <row r="561" spans="3:8" ht="12.75" customHeight="1">
      <c r="C561" s="30" t="s">
        <v>131</v>
      </c>
      <c r="E561" s="39">
        <f>SUM(E27,E60,E74,E162,E206,E236,E448)</f>
        <v>13473470</v>
      </c>
      <c r="F561" s="39"/>
      <c r="G561" s="39">
        <f>SUM(G27,G60,G74,G162,G206,G236,G448)</f>
        <v>7730070</v>
      </c>
      <c r="H561" s="39">
        <f>SUM(H27,H60,H74,H162,H206,H236,H448)</f>
        <v>5743400</v>
      </c>
    </row>
    <row r="562" spans="3:8" ht="12.75" customHeight="1">
      <c r="C562" s="30" t="s">
        <v>130</v>
      </c>
      <c r="E562" s="39">
        <f>SUM(E75,E237)</f>
        <v>14639</v>
      </c>
      <c r="F562" s="39"/>
      <c r="G562" s="39">
        <f>SUM(G75,G237)</f>
        <v>10200</v>
      </c>
      <c r="H562" s="39">
        <f>SUM(H75,H237)</f>
        <v>4439</v>
      </c>
    </row>
    <row r="563" spans="3:8" ht="12.75" customHeight="1">
      <c r="C563" s="30" t="s">
        <v>132</v>
      </c>
      <c r="E563" s="39">
        <f>SUM(E235)</f>
        <v>1377730</v>
      </c>
      <c r="F563" s="39"/>
      <c r="G563" s="39">
        <f>SUM(G235)</f>
        <v>0</v>
      </c>
      <c r="H563" s="39">
        <f>SUM(H235)</f>
        <v>1377730</v>
      </c>
    </row>
    <row r="564" spans="3:8" ht="12.75" customHeight="1">
      <c r="C564" s="30" t="s">
        <v>133</v>
      </c>
      <c r="E564" s="39">
        <f>SUM(E461)</f>
        <v>104500</v>
      </c>
      <c r="F564" s="39"/>
      <c r="G564" s="39">
        <f>SUM(G461)</f>
        <v>104500</v>
      </c>
      <c r="H564" s="39">
        <f>SUM(H461)</f>
        <v>0</v>
      </c>
    </row>
    <row r="565" spans="3:8" ht="12.75" customHeight="1">
      <c r="C565" s="30" t="s">
        <v>134</v>
      </c>
      <c r="E565" s="39">
        <f>SUM(E361)</f>
        <v>332200</v>
      </c>
      <c r="F565" s="39"/>
      <c r="G565" s="39">
        <f>SUM(G361)</f>
        <v>332200</v>
      </c>
      <c r="H565" s="39">
        <f>SUM(H361)</f>
        <v>0</v>
      </c>
    </row>
    <row r="566" spans="1:88" s="8" customFormat="1" ht="12.75" customHeight="1">
      <c r="A566" s="3"/>
      <c r="B566" s="3"/>
      <c r="D566" s="96"/>
      <c r="E566" s="96">
        <f>SUM(E561,E562,E563,E564,E565)</f>
        <v>15302539</v>
      </c>
      <c r="F566" s="96"/>
      <c r="G566" s="96">
        <f>SUM(G561,G562,G563,G564)</f>
        <v>7844770</v>
      </c>
      <c r="H566" s="96">
        <f>SUM(H561,H562,H563,H564)</f>
        <v>7125569</v>
      </c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</row>
    <row r="569" spans="5:8" ht="12.75" customHeight="1">
      <c r="E569" s="39">
        <f>SUM(E25,E54,E72,E160,E204,E233,E361,E446,E459)</f>
        <v>15302539</v>
      </c>
      <c r="F569" s="39"/>
      <c r="G569" s="39">
        <f>SUM(G25,G54,G72,G160,G204,G233,G361,G446,G459)</f>
        <v>8176970</v>
      </c>
      <c r="H569" s="39">
        <f>SUM(H25,H54,H72,H160,H204,H233,H361,H446,H459)</f>
        <v>7125569</v>
      </c>
    </row>
  </sheetData>
  <sheetProtection/>
  <mergeCells count="13">
    <mergeCell ref="A12:H12"/>
    <mergeCell ref="A57:H57"/>
    <mergeCell ref="A3:B3"/>
    <mergeCell ref="A6:H6"/>
    <mergeCell ref="A103:H103"/>
    <mergeCell ref="A195:H195"/>
    <mergeCell ref="A240:H240"/>
    <mergeCell ref="A149:H149"/>
    <mergeCell ref="A467:H467"/>
    <mergeCell ref="A285:H285"/>
    <mergeCell ref="A421:H421"/>
    <mergeCell ref="A330:H330"/>
    <mergeCell ref="A375:H375"/>
  </mergeCells>
  <printOptions horizontalCentered="1"/>
  <pageMargins left="0.03937007874015748" right="0.03937007874015748" top="0.03937007874015748" bottom="0.03937007874015748" header="0.11811023622047245" footer="0.1181102362204724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krystynamajchrzak</dc:creator>
  <cp:keywords/>
  <dc:description/>
  <cp:lastModifiedBy>msoltys</cp:lastModifiedBy>
  <cp:lastPrinted>2009-11-16T10:23:58Z</cp:lastPrinted>
  <dcterms:created xsi:type="dcterms:W3CDTF">2000-09-07T12:55:00Z</dcterms:created>
  <dcterms:modified xsi:type="dcterms:W3CDTF">2009-11-20T09:02:45Z</dcterms:modified>
  <cp:category/>
  <cp:version/>
  <cp:contentType/>
  <cp:contentStatus/>
</cp:coreProperties>
</file>