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str 1" sheetId="1" r:id="rId1"/>
    <sheet name="WPI 2010- 2012" sheetId="2" r:id="rId2"/>
  </sheets>
  <definedNames>
    <definedName name="_xlnm.Print_Area" localSheetId="0">'str 1'!$A$1:$G$31</definedName>
    <definedName name="_xlnm.Print_Area" localSheetId="1">'WPI 2010- 2012'!$A$1:$L$383</definedName>
  </definedNames>
  <calcPr fullCalcOnLoad="1"/>
</workbook>
</file>

<file path=xl/sharedStrings.xml><?xml version="1.0" encoding="utf-8"?>
<sst xmlns="http://schemas.openxmlformats.org/spreadsheetml/2006/main" count="677" uniqueCount="267">
  <si>
    <t>- 2 -</t>
  </si>
  <si>
    <t>Lp.</t>
  </si>
  <si>
    <t>Nazwa programu, jego cel i zadania</t>
  </si>
  <si>
    <t xml:space="preserve">Jednostka </t>
  </si>
  <si>
    <t xml:space="preserve">Okres realizacji </t>
  </si>
  <si>
    <t>Łączne</t>
  </si>
  <si>
    <t>Poniesione</t>
  </si>
  <si>
    <t>Planowane wydatki</t>
  </si>
  <si>
    <t>Pozostałe nakłady</t>
  </si>
  <si>
    <t>Uwagi</t>
  </si>
  <si>
    <t>organizacyjna</t>
  </si>
  <si>
    <t>nakłady</t>
  </si>
  <si>
    <t>nakłady do</t>
  </si>
  <si>
    <t>realizująca</t>
  </si>
  <si>
    <t xml:space="preserve">finansowe </t>
  </si>
  <si>
    <t>końca 2008 r.</t>
  </si>
  <si>
    <t>program lub koordynująca /współpracująca/</t>
  </si>
  <si>
    <t>/szacunkowe/</t>
  </si>
  <si>
    <t>/planowane/</t>
  </si>
  <si>
    <t>w roku budżetowym 2009</t>
  </si>
  <si>
    <t>Program - Przedsięwzięcia z zakresu komunikacji i transportu.</t>
  </si>
  <si>
    <t>1.</t>
  </si>
  <si>
    <t>Budowa Zbiorczej Drogi Południowej w Legnicy -</t>
  </si>
  <si>
    <t xml:space="preserve">Wydział Inwestycji </t>
  </si>
  <si>
    <t>Miejskich</t>
  </si>
  <si>
    <t>ze środków unijnych</t>
  </si>
  <si>
    <t>Wydział Infrastruktury</t>
  </si>
  <si>
    <t>w ramach RPO WD</t>
  </si>
  <si>
    <t>Komunalnej</t>
  </si>
  <si>
    <t>Etap II od ul. Wojska Polskiego do al. Rzeczypospolitej</t>
  </si>
  <si>
    <t>z budową mostu na rzece Kaczawie</t>
  </si>
  <si>
    <t>2.</t>
  </si>
  <si>
    <t>Zarząd Dróg</t>
  </si>
  <si>
    <t>Dofinansowanie</t>
  </si>
  <si>
    <t>3.</t>
  </si>
  <si>
    <t>Wydział Inwestycji</t>
  </si>
  <si>
    <t xml:space="preserve">I Etap budowy obwodnicy południowo-wschodniej </t>
  </si>
  <si>
    <t>Legnicy</t>
  </si>
  <si>
    <t>4.</t>
  </si>
  <si>
    <t xml:space="preserve">Przebudowa drogi krajowej nr 94 </t>
  </si>
  <si>
    <t>w Legnicy.</t>
  </si>
  <si>
    <t>Etap I - ul. Chojnowska od granic miasta do</t>
  </si>
  <si>
    <t xml:space="preserve">  ul. Jagiellońskiej</t>
  </si>
  <si>
    <t>5.</t>
  </si>
  <si>
    <t>6.</t>
  </si>
  <si>
    <t>7.</t>
  </si>
  <si>
    <t>- 3 -</t>
  </si>
  <si>
    <t xml:space="preserve"> Przebudowa ulic: Bydgoskiej (od Lubińskiej </t>
  </si>
  <si>
    <t>2008-2016</t>
  </si>
  <si>
    <t>Budowa ulicy Środkowej</t>
  </si>
  <si>
    <t>2008-2010</t>
  </si>
  <si>
    <t>2008-2011</t>
  </si>
  <si>
    <t>Piastowskiej, Pocztowej i Kartuskiej</t>
  </si>
  <si>
    <t>RAZEM GMINA</t>
  </si>
  <si>
    <t>RAZEM ŚRODKI Z ZEWNĄTRZ</t>
  </si>
  <si>
    <t>OGÓŁEM</t>
  </si>
  <si>
    <t>Program - Przedsięwzięcia z zakresu oświaty.</t>
  </si>
  <si>
    <t>Wydział Oświaty</t>
  </si>
  <si>
    <t xml:space="preserve"> i Sportu</t>
  </si>
  <si>
    <t xml:space="preserve">Zespół Szkół Ogólnokształcących Nr 2 </t>
  </si>
  <si>
    <t>2005-2010</t>
  </si>
  <si>
    <t xml:space="preserve">ul. Radosna 17 w Legnicy - Szkoła jak nowa - </t>
  </si>
  <si>
    <t xml:space="preserve">modernizacja infrastruktury  dydaktycznej  </t>
  </si>
  <si>
    <t>Szkoła Podstawowa Nr 7 ul. Polarna 1 w Legnicy-</t>
  </si>
  <si>
    <t xml:space="preserve">Szkoła jak nowa - modernizacja infrastruktury </t>
  </si>
  <si>
    <t>i Sportu</t>
  </si>
  <si>
    <t xml:space="preserve">Zespół Szkół Elektryczno-Mechanicznych </t>
  </si>
  <si>
    <t>2009-2010</t>
  </si>
  <si>
    <t xml:space="preserve">OGÓŁEM </t>
  </si>
  <si>
    <t>- 5 -</t>
  </si>
  <si>
    <t>Program - Przedsięwzięcia z zakresu kultury, turystyki i sportu.</t>
  </si>
  <si>
    <t xml:space="preserve">Modernizacja bazy sportowej dla potrzeb </t>
  </si>
  <si>
    <t xml:space="preserve">dzieci i młodzieży przy Stadionie </t>
  </si>
  <si>
    <t>Remont i rewaloryzacja Akademi Rycerskiej</t>
  </si>
  <si>
    <t>Wydział Kultury</t>
  </si>
  <si>
    <t>i Nauki</t>
  </si>
  <si>
    <t>2008-2015</t>
  </si>
  <si>
    <t xml:space="preserve">Rekreacyjno-Sportowego dla dzieci i młodzieży </t>
  </si>
  <si>
    <t>z basenem krytym o długości 25 metrów przy ul. Radosnej</t>
  </si>
  <si>
    <t>w Legnicy</t>
  </si>
  <si>
    <t xml:space="preserve">Modernizacja bazy sportowej </t>
  </si>
  <si>
    <t xml:space="preserve">dla szkolenia młodzieży uzdolnionej </t>
  </si>
  <si>
    <t xml:space="preserve">Piastowskiego </t>
  </si>
  <si>
    <t>- 6 -</t>
  </si>
  <si>
    <t>Program - Przedsięwzięcia z zakresu budownictwa komunalnego i infrastruktury komunalnej.</t>
  </si>
  <si>
    <t xml:space="preserve">Budowa cmentarza komunalnego </t>
  </si>
  <si>
    <t>Uzbrojenie terenów inwestycyjnych</t>
  </si>
  <si>
    <t>pod budownictwo mieszkaniowe</t>
  </si>
  <si>
    <t xml:space="preserve">sieci i drogi na osiedlu Piekary Jednostka B </t>
  </si>
  <si>
    <t>Program - Przedsięwzięcia z zakresu usprawnienia obsługi mieszkańców.</t>
  </si>
  <si>
    <t>Wydział Organizacji,</t>
  </si>
  <si>
    <t>2002-2013</t>
  </si>
  <si>
    <t>Kadr i Kontroli</t>
  </si>
  <si>
    <t>integracja rozwiązań z zakresu mapy</t>
  </si>
  <si>
    <t>Referat Informatyki</t>
  </si>
  <si>
    <t>numerycznej z pozostałymi bazami danych</t>
  </si>
  <si>
    <t xml:space="preserve"> i rejestrami UM) oraz rozbudowa infrastruktury</t>
  </si>
  <si>
    <t>w sprzęt komputerowy)</t>
  </si>
  <si>
    <t xml:space="preserve">Budowa miejskiej, szerokopasmowej </t>
  </si>
  <si>
    <t xml:space="preserve">i bezpiecznej sieci teleinformatycznej </t>
  </si>
  <si>
    <t>LEGMAN w Legnicy</t>
  </si>
  <si>
    <t>Program - Przedsięwzięcia z zakresu rewitalizacji zdegradowanych obszarów miasta.</t>
  </si>
  <si>
    <t>Szlakiem kupieckim VIA REGIA przez Legnicką Starówkę.</t>
  </si>
  <si>
    <t>Modernizacja Płyty Rynku i ulic przyległych</t>
  </si>
  <si>
    <t>Odnowa zdegradownych obszarów miejskich w rejonie</t>
  </si>
  <si>
    <t>Dofinansowanie ze środków unijnych w ramach RPO WD</t>
  </si>
  <si>
    <t xml:space="preserve">- przebudowa dróg na obszarze rewitalizowanym </t>
  </si>
  <si>
    <t>Mieszkaniowej</t>
  </si>
  <si>
    <t>- budowa ogrodu zabaw dla dzieci</t>
  </si>
  <si>
    <t>budynków mieszkalnych</t>
  </si>
  <si>
    <t>ul. Libana</t>
  </si>
  <si>
    <t>ZBIORCZE ZESTAWIENIE</t>
  </si>
  <si>
    <t>Priorytetowe programy cząskowe</t>
  </si>
  <si>
    <t>Łączne nakłady finansowe /szacunkowe/</t>
  </si>
  <si>
    <t>Pozostałe nakłady do poniesienia</t>
  </si>
  <si>
    <t>Program -  Przedsięwzięcia z zakresu  komunikacji i transportu.</t>
  </si>
  <si>
    <t>Program -  Przedsięwzięcia z zakresu oświaty.</t>
  </si>
  <si>
    <t>Program - Przedsięwzięcia z zakresu  budownictwa komunalnego i infrastruktury  komunalnej.</t>
  </si>
  <si>
    <t>Program - Przedsięwzięcia z zakresu usprawnienia  obsługi mieszkańców.</t>
  </si>
  <si>
    <t>Program - Przedsięwzięcia z zakresu rewitalizacji  zdegradowanych obszarów miasta.</t>
  </si>
  <si>
    <t>RAZEM ŚRODKI ZEWNĘTRZNE</t>
  </si>
  <si>
    <t>OGÓŁEM ŚRODKI</t>
  </si>
  <si>
    <r>
      <t>Cel:</t>
    </r>
    <r>
      <rPr>
        <b/>
        <sz val="10"/>
        <rFont val="Times New Roman"/>
        <family val="1"/>
      </rPr>
      <t xml:space="preserve"> Modernizacja układu komunikacyjnego w celu usprawnienia ruchu kołowego i bezpieczeństwa w mieście oraz polepszenia jakości funkcjonowania systemu transportu publicznego.</t>
    </r>
  </si>
  <si>
    <r>
      <t>Cel:</t>
    </r>
    <r>
      <rPr>
        <b/>
        <sz val="10"/>
        <rFont val="Times New Roman"/>
        <family val="1"/>
      </rPr>
      <t xml:space="preserve"> Standaryzacja bazy materialnej obiektów oświatowych - obiekty sportowe, dydaktyczne.</t>
    </r>
  </si>
  <si>
    <r>
      <t>Cel:</t>
    </r>
    <r>
      <rPr>
        <b/>
        <sz val="10"/>
        <rFont val="Times New Roman"/>
        <family val="1"/>
      </rPr>
      <t xml:space="preserve"> Ochrona zabytków i rewitalizacja istniejących obiektów - placówek kultury, turystyki i sportu.</t>
    </r>
  </si>
  <si>
    <r>
      <t>Cel:</t>
    </r>
    <r>
      <rPr>
        <b/>
        <sz val="10"/>
        <rFont val="Times New Roman"/>
        <family val="1"/>
      </rPr>
      <t xml:space="preserve"> Poprawa bazy mieszkaniowej w mieście, uzbrojenie terenów inwestycyjnych w sieci wodno-kanalizacyjne, budowa dróg, oświetlenia, cmentarza komunalnego. </t>
    </r>
  </si>
  <si>
    <r>
      <t>Cel:</t>
    </r>
    <r>
      <rPr>
        <b/>
        <sz val="10"/>
        <rFont val="Times New Roman"/>
        <family val="1"/>
      </rPr>
      <t xml:space="preserve"> Poprawa jakości obsługi mieszkańców, budowa podstaw społeczeństwa informacyjnego i modernizacja bazy lokalowej Urzędu Miasta Legnica.</t>
    </r>
  </si>
  <si>
    <r>
      <t xml:space="preserve">Cel: </t>
    </r>
    <r>
      <rPr>
        <b/>
        <sz val="10"/>
        <rFont val="Times New Roman"/>
        <family val="1"/>
      </rPr>
      <t>Ratowanie i odzyskiwanie dla mieszkańców zdegradowanych i zagrożonych zniszczeniem obszarów miasta, w tym cennych z uwagi na walory architektoniczne oraz kreowanie wizerunku miasta.</t>
    </r>
  </si>
  <si>
    <t>Wydział Kultury i Nauki</t>
  </si>
  <si>
    <t xml:space="preserve"> do Szczytnickiej) i Szczytnickiej, w tym:</t>
  </si>
  <si>
    <t>1979-2012</t>
  </si>
  <si>
    <t>2009-2012</t>
  </si>
  <si>
    <t>8.</t>
  </si>
  <si>
    <t>FRKF</t>
  </si>
  <si>
    <t xml:space="preserve">Budowa zintegrowanego systemu zarządzania </t>
  </si>
  <si>
    <t>2008-2012</t>
  </si>
  <si>
    <t xml:space="preserve">ruchem w mieście Legnica </t>
  </si>
  <si>
    <t>10.</t>
  </si>
  <si>
    <t>Dofinansowanie ze</t>
  </si>
  <si>
    <t xml:space="preserve">Przebudowa drogi krajowej nr 94 w ciągu ulic: </t>
  </si>
  <si>
    <t xml:space="preserve">ul. H. Pobożnego </t>
  </si>
  <si>
    <t>sanitarno-szatniowyn, budowa boisk, parkingów i dróg</t>
  </si>
  <si>
    <t>dojazdowych</t>
  </si>
  <si>
    <t>Przebudowa ulicy Gniewomierskiej jako</t>
  </si>
  <si>
    <t>-3-</t>
  </si>
  <si>
    <t xml:space="preserve">teleinformatycznej w celu upowszechnienia </t>
  </si>
  <si>
    <t xml:space="preserve">elektronicznego dostępu do UM (w tym doposażenie </t>
  </si>
  <si>
    <t>ul.Chojnowska 2 w Legnicy</t>
  </si>
  <si>
    <t>Etap I od ul. Lubińskiej do Szczytnickiej</t>
  </si>
  <si>
    <t xml:space="preserve">Etap I - budowa basenu odkrytego z zapleczem </t>
  </si>
  <si>
    <t>I etap: droga dojazdowa, Krematorium, Dom Pogrzebowy,</t>
  </si>
  <si>
    <t>2009-2015</t>
  </si>
  <si>
    <r>
      <t>Cel:</t>
    </r>
    <r>
      <rPr>
        <b/>
        <sz val="10"/>
        <rFont val="Times New Roman"/>
        <family val="1"/>
      </rPr>
      <t xml:space="preserve"> Poprawa sytuacji społecznej na terenie miasta.</t>
    </r>
  </si>
  <si>
    <t>Program - Przedsięwzięcia z zakresu polityki społecznej, rynku pracy i bezrobocia.</t>
  </si>
  <si>
    <t>2006-2010</t>
  </si>
  <si>
    <t>i GFOŚiGW</t>
  </si>
  <si>
    <t xml:space="preserve">Budowa Regionalnego Ośrodka </t>
  </si>
  <si>
    <t>im. Orła Białego w Legnicy</t>
  </si>
  <si>
    <t xml:space="preserve">- renowacja części wspólnych wielorodzinnych </t>
  </si>
  <si>
    <t>Informatyzacja Urzędu Miasta -</t>
  </si>
  <si>
    <t>zarządzanie Miastem (w tym m.in.</t>
  </si>
  <si>
    <t>zakup i wdrożenie systemów wspomagających</t>
  </si>
  <si>
    <t>2006-2014</t>
  </si>
  <si>
    <t xml:space="preserve"> Budowa ulic Boiskowej i Myśliwskiej wraz z</t>
  </si>
  <si>
    <t>Budowa ścieżek rowerowych w Legnicy</t>
  </si>
  <si>
    <t>na Dolnym Śląsku</t>
  </si>
  <si>
    <t>2009-2011</t>
  </si>
  <si>
    <t>Muzeum Miedzi</t>
  </si>
  <si>
    <t>Modernizacja  i rozbudowa budynków Muzeum  Miedzi</t>
  </si>
  <si>
    <t xml:space="preserve">przy ul. Partyzantów i Św. Jana wraz z przyległym do </t>
  </si>
  <si>
    <t>nich lapidarium</t>
  </si>
  <si>
    <t xml:space="preserve">Legnicka Biblioteka </t>
  </si>
  <si>
    <t>środków unijnych</t>
  </si>
  <si>
    <t>Publiczna</t>
  </si>
  <si>
    <t>Wydział Oświaty i Sportu</t>
  </si>
  <si>
    <t>w II edycji konkursu</t>
  </si>
  <si>
    <t>2004-2013</t>
  </si>
  <si>
    <t xml:space="preserve">Rewaloryzacja i rozbudowa Legnickiej Biblioteki </t>
  </si>
  <si>
    <t>Publicznej</t>
  </si>
  <si>
    <t xml:space="preserve">Modernizacja centrów kształcenia zawodowego </t>
  </si>
  <si>
    <t>Zarząd Dróg Miejskich</t>
  </si>
  <si>
    <t xml:space="preserve">Przebudowa ulic i dróg w powiązaniu z krajowym </t>
  </si>
  <si>
    <t>Renowacja Zielonej Komnaty i wieży św. Jadwigi Zamku</t>
  </si>
  <si>
    <t>Dróg Lokalnych</t>
  </si>
  <si>
    <t>informatyzację</t>
  </si>
  <si>
    <t xml:space="preserve"> ul. II Armii Wojska Polskiego</t>
  </si>
  <si>
    <t>układem komunikacyjnym - Trasa 4 w Legnicy w tym</t>
  </si>
  <si>
    <t>- przebudowa parkingu w rejonie Zamku Piastowskiego</t>
  </si>
  <si>
    <t xml:space="preserve">-przebudowa (adaptacja) pomieszczeń Bramy </t>
  </si>
  <si>
    <t>Głogowskiej dla potrzeb punktu informacji turystycznej</t>
  </si>
  <si>
    <t xml:space="preserve">Zarząd Gospodarki </t>
  </si>
  <si>
    <t>oraz dotacja na</t>
  </si>
  <si>
    <t>z MSWiA</t>
  </si>
  <si>
    <t xml:space="preserve">- przebudowa (adaptacja) Willi Bolka von Richthofena </t>
  </si>
  <si>
    <t xml:space="preserve"> wraz z zagospodarowaniem terenu na potrzeby </t>
  </si>
  <si>
    <t xml:space="preserve"> Środowiskowego Centrum Integracyjno-Profilaktycznego</t>
  </si>
  <si>
    <t>- zagospodarowanie oraz utworzenie estetycznych</t>
  </si>
  <si>
    <t xml:space="preserve"> i funkcjonalnych przestrzeni publicznych</t>
  </si>
  <si>
    <t>- przebudowa infrastruktury przestrzeni publicznej</t>
  </si>
  <si>
    <t xml:space="preserve"> uzbrojeniem i przebudową ulicy Jaworzyńskiej</t>
  </si>
  <si>
    <t xml:space="preserve">Narodowy Program </t>
  </si>
  <si>
    <t xml:space="preserve">Przebudowy </t>
  </si>
  <si>
    <t xml:space="preserve"> </t>
  </si>
  <si>
    <t>projektu pn. "Rozwój aktywnych form turystyki w</t>
  </si>
  <si>
    <t>-10-</t>
  </si>
  <si>
    <t>2004-2012</t>
  </si>
  <si>
    <t>Południowo-Zachodni Szlak Cystersów, w tym:</t>
  </si>
  <si>
    <t xml:space="preserve">Subregionie Pogórza Kaczawskiego- w powiecie </t>
  </si>
  <si>
    <t xml:space="preserve">Jaworskim oraz miastach Legnica, Złotoryja, Jawor </t>
  </si>
  <si>
    <t>i gminie Świerzawa"</t>
  </si>
  <si>
    <t>rowerowej oraz remont pasa włączenia i budowa</t>
  </si>
  <si>
    <t>parkingu przy ul. Sikorskiego w Legnicy</t>
  </si>
  <si>
    <t xml:space="preserve">Przebudowa zatoki autobusowej, chodnika i ścieżki </t>
  </si>
  <si>
    <t>budynku szkolnego</t>
  </si>
  <si>
    <t>WIELOLETNI  PROGRAM   INWESTYCYJNY MIASTA LEGNICY NA LATA 2010 - 2012</t>
  </si>
  <si>
    <t>końca 2009 r.</t>
  </si>
  <si>
    <t>w roku budżetowym 2010</t>
  </si>
  <si>
    <t>piłkarsko w Legnicy przy ul. Grabskiego 14</t>
  </si>
  <si>
    <t>2010-2011</t>
  </si>
  <si>
    <t>1993-2020</t>
  </si>
  <si>
    <t>z PFOŚiGW</t>
  </si>
  <si>
    <t>2007-2010</t>
  </si>
  <si>
    <t>-8 -</t>
  </si>
  <si>
    <t>Program - Przedsięwzięcia z zakresu bezpieczeństwa i ochrony ludności</t>
  </si>
  <si>
    <r>
      <t>Cel:</t>
    </r>
    <r>
      <rPr>
        <b/>
        <sz val="10"/>
        <rFont val="Times New Roman"/>
        <family val="1"/>
      </rPr>
      <t xml:space="preserve"> Usprawnienie i skoordynowanie działań w zakresie ratownictwa i sytuacji kryzysowych w mieście.</t>
    </r>
  </si>
  <si>
    <t>Budowa systemu wykrywania i alarmowania</t>
  </si>
  <si>
    <t>o zagrożeniach w sytuacjach kryzysowych</t>
  </si>
  <si>
    <t>Wydział Zarządzania</t>
  </si>
  <si>
    <t>Kryzysowego i Obrony</t>
  </si>
  <si>
    <t>Cywilnej</t>
  </si>
  <si>
    <t>2010-2015</t>
  </si>
  <si>
    <t>Rozbudowa Stadionu Sportowego</t>
  </si>
  <si>
    <t>im. Orła Białego</t>
  </si>
  <si>
    <t>Dane na podstawie e-maila od Pani Wołosewicz (wymagany aneks do umowy)</t>
  </si>
  <si>
    <t>2007-2015</t>
  </si>
  <si>
    <t>w ramch RPO</t>
  </si>
  <si>
    <t>2008-2020</t>
  </si>
  <si>
    <t>Inicjatywy lokalne</t>
  </si>
  <si>
    <t>MSWiA</t>
  </si>
  <si>
    <t>- przebudowa ulicy Libana</t>
  </si>
  <si>
    <t>2010-2012</t>
  </si>
  <si>
    <t>- wzdłuż ul. Sudeckiej i Koskowickiej w ramach</t>
  </si>
  <si>
    <t>2006-2015</t>
  </si>
  <si>
    <t>-4 -</t>
  </si>
  <si>
    <t>-6 -</t>
  </si>
  <si>
    <t>- 7 -</t>
  </si>
  <si>
    <t xml:space="preserve">ul. Skarbka 4 - rewitalizacja elewacji i dachu </t>
  </si>
  <si>
    <t>oraz systemu wczesnego ostrzegania ludności</t>
  </si>
  <si>
    <t>do projektu uchwały Nr …</t>
  </si>
  <si>
    <t>Rady Miejskiej Legnicy</t>
  </si>
  <si>
    <t>z dnia …</t>
  </si>
  <si>
    <t>Załącznik nr 1</t>
  </si>
  <si>
    <t xml:space="preserve">Poniesione nakłady do końca 2009r.  /planowane/    </t>
  </si>
  <si>
    <t>parkingi, 32 kwatery, ogrodzenie, aleje główne i boczne</t>
  </si>
  <si>
    <t>- zakup i instalacja infokiosków</t>
  </si>
  <si>
    <t>- wytyczenie pętli lokalnych i ich oznakowanie</t>
  </si>
  <si>
    <t xml:space="preserve"> Skarbnik Miasta </t>
  </si>
  <si>
    <t xml:space="preserve">Prezydent Miasta </t>
  </si>
  <si>
    <t>Grażyna Nikodem</t>
  </si>
  <si>
    <t>Tadeusz Krzakowski</t>
  </si>
  <si>
    <t>Dofinansowanie ze środków Ministerstwa Kultury i Dziedzictwa Narodowego</t>
  </si>
  <si>
    <t xml:space="preserve">Dofinansowanie ze </t>
  </si>
  <si>
    <t>środków GFOŚiGW</t>
  </si>
  <si>
    <t>środków WFOŚiGW</t>
  </si>
  <si>
    <t>Dofinansowanie ze  środków PFOŚiGW</t>
  </si>
  <si>
    <t>ŚRODKI 2010-2012</t>
  </si>
  <si>
    <t>dydaktycznej, w tym Etap I modernizacja basenu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</si>
</sst>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)&quot;"/>
    <numFmt numFmtId="167" formatCode="#,##0.00&quot; F&quot;_);[Red]\(#,##0.00&quot; F)&quot;"/>
    <numFmt numFmtId="168" formatCode="dd\ mmm"/>
    <numFmt numFmtId="169" formatCode="#,##0,_$;[Red]\-#,##0,_$"/>
    <numFmt numFmtId="170" formatCode="#,##0.00_ ;\-#,##0.00\ "/>
    <numFmt numFmtId="171" formatCode="#,##0_ ;\-#,##0\ "/>
    <numFmt numFmtId="172" formatCode="_-* #,##0\ _z_ł_-;\-* #,##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00\-000"/>
  </numFmts>
  <fonts count="37">
    <font>
      <sz val="10"/>
      <name val="Arial"/>
      <family val="0"/>
    </font>
    <font>
      <sz val="10"/>
      <name val="Helv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 CE"/>
      <family val="0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Verdana"/>
      <family val="2"/>
    </font>
    <font>
      <b/>
      <sz val="10"/>
      <color indexed="9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 CE"/>
      <family val="0"/>
    </font>
    <font>
      <sz val="11"/>
      <color theme="1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4" fontId="4" fillId="0" borderId="0" applyFont="0" applyFill="0" applyAlignment="0" applyProtection="0"/>
    <xf numFmtId="165" fontId="4" fillId="0" borderId="0" applyFont="0" applyFill="0" applyAlignment="0" applyProtection="0"/>
    <xf numFmtId="166" fontId="4" fillId="0" borderId="0" applyFont="0" applyFill="0" applyAlignment="0" applyProtection="0"/>
    <xf numFmtId="167" fontId="4" fillId="0" borderId="0" applyFont="0" applyFill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6" fillId="2" borderId="2" applyNumberFormat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5" fillId="2" borderId="1" applyNumberFormat="0" applyAlignment="0" applyProtection="0"/>
    <xf numFmtId="0" fontId="15" fillId="2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4" borderId="9" applyNumberFormat="0" applyFont="0" applyAlignment="0" applyProtection="0"/>
    <xf numFmtId="0" fontId="4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3" fillId="0" borderId="0" xfId="116" applyFont="1">
      <alignment/>
      <protection/>
    </xf>
    <xf numFmtId="0" fontId="4" fillId="0" borderId="0" xfId="116" applyFont="1">
      <alignment/>
      <protection/>
    </xf>
    <xf numFmtId="0" fontId="22" fillId="1" borderId="10" xfId="116" applyFont="1" applyFill="1" applyBorder="1" applyAlignment="1">
      <alignment horizontal="center" vertical="center"/>
      <protection/>
    </xf>
    <xf numFmtId="0" fontId="22" fillId="1" borderId="11" xfId="116" applyFont="1" applyFill="1" applyBorder="1" applyAlignment="1">
      <alignment horizontal="center" vertical="center"/>
      <protection/>
    </xf>
    <xf numFmtId="0" fontId="23" fillId="0" borderId="0" xfId="116" applyFont="1" applyBorder="1" applyAlignment="1">
      <alignment horizontal="center"/>
      <protection/>
    </xf>
    <xf numFmtId="0" fontId="22" fillId="1" borderId="12" xfId="116" applyFont="1" applyFill="1" applyBorder="1" applyAlignment="1">
      <alignment horizontal="center" vertical="center"/>
      <protection/>
    </xf>
    <xf numFmtId="0" fontId="22" fillId="1" borderId="12" xfId="116" applyFont="1" applyFill="1" applyBorder="1" applyAlignment="1">
      <alignment horizontal="center" vertical="center" wrapText="1"/>
      <protection/>
    </xf>
    <xf numFmtId="0" fontId="22" fillId="1" borderId="13" xfId="116" applyFont="1" applyFill="1" applyBorder="1" applyAlignment="1">
      <alignment horizontal="center" vertical="center" wrapText="1"/>
      <protection/>
    </xf>
    <xf numFmtId="0" fontId="22" fillId="1" borderId="13" xfId="116" applyFont="1" applyFill="1" applyBorder="1" applyAlignment="1">
      <alignment horizontal="center" vertical="center"/>
      <protection/>
    </xf>
    <xf numFmtId="0" fontId="22" fillId="0" borderId="14" xfId="116" applyFont="1" applyBorder="1">
      <alignment/>
      <protection/>
    </xf>
    <xf numFmtId="0" fontId="22" fillId="0" borderId="0" xfId="116" applyFont="1" applyBorder="1">
      <alignment/>
      <protection/>
    </xf>
    <xf numFmtId="0" fontId="22" fillId="0" borderId="15" xfId="116" applyFont="1" applyBorder="1">
      <alignment/>
      <protection/>
    </xf>
    <xf numFmtId="0" fontId="23" fillId="0" borderId="16" xfId="116" applyFont="1" applyBorder="1">
      <alignment/>
      <protection/>
    </xf>
    <xf numFmtId="0" fontId="22" fillId="0" borderId="17" xfId="116" applyFont="1" applyBorder="1">
      <alignment/>
      <protection/>
    </xf>
    <xf numFmtId="0" fontId="22" fillId="0" borderId="18" xfId="116" applyFont="1" applyBorder="1">
      <alignment/>
      <protection/>
    </xf>
    <xf numFmtId="0" fontId="24" fillId="0" borderId="11" xfId="116" applyFont="1" applyBorder="1">
      <alignment/>
      <protection/>
    </xf>
    <xf numFmtId="0" fontId="23" fillId="0" borderId="11" xfId="116" applyFont="1" applyBorder="1" applyAlignment="1">
      <alignment horizontal="center"/>
      <protection/>
    </xf>
    <xf numFmtId="4" fontId="23" fillId="0" borderId="11" xfId="116" applyNumberFormat="1" applyFont="1" applyBorder="1" applyAlignment="1">
      <alignment/>
      <protection/>
    </xf>
    <xf numFmtId="4" fontId="25" fillId="0" borderId="11" xfId="116" applyNumberFormat="1" applyFont="1" applyBorder="1" applyAlignment="1">
      <alignment/>
      <protection/>
    </xf>
    <xf numFmtId="38" fontId="23" fillId="0" borderId="11" xfId="116" applyNumberFormat="1" applyFont="1" applyBorder="1" applyAlignment="1">
      <alignment horizontal="left"/>
      <protection/>
    </xf>
    <xf numFmtId="0" fontId="24" fillId="0" borderId="11" xfId="116" applyFont="1" applyBorder="1">
      <alignment/>
      <protection/>
    </xf>
    <xf numFmtId="0" fontId="23" fillId="0" borderId="19" xfId="116" applyFont="1" applyBorder="1" applyAlignment="1">
      <alignment horizontal="center"/>
      <protection/>
    </xf>
    <xf numFmtId="0" fontId="23" fillId="0" borderId="0" xfId="116" applyFont="1">
      <alignment/>
      <protection/>
    </xf>
    <xf numFmtId="0" fontId="23" fillId="0" borderId="11" xfId="116" applyFont="1" applyBorder="1">
      <alignment/>
      <protection/>
    </xf>
    <xf numFmtId="0" fontId="24" fillId="0" borderId="10" xfId="116" applyFont="1" applyBorder="1">
      <alignment/>
      <protection/>
    </xf>
    <xf numFmtId="0" fontId="24" fillId="0" borderId="10" xfId="116" applyFont="1" applyBorder="1" applyAlignment="1">
      <alignment vertical="top"/>
      <protection/>
    </xf>
    <xf numFmtId="0" fontId="23" fillId="0" borderId="10" xfId="116" applyFont="1" applyBorder="1" applyAlignment="1">
      <alignment horizontal="center"/>
      <protection/>
    </xf>
    <xf numFmtId="4" fontId="23" fillId="0" borderId="10" xfId="116" applyNumberFormat="1" applyFont="1" applyBorder="1" applyAlignment="1">
      <alignment/>
      <protection/>
    </xf>
    <xf numFmtId="4" fontId="25" fillId="0" borderId="10" xfId="116" applyNumberFormat="1" applyFont="1" applyBorder="1" applyAlignment="1">
      <alignment/>
      <protection/>
    </xf>
    <xf numFmtId="38" fontId="23" fillId="0" borderId="10" xfId="116" applyNumberFormat="1" applyFont="1" applyBorder="1" applyAlignment="1">
      <alignment horizontal="left"/>
      <protection/>
    </xf>
    <xf numFmtId="0" fontId="23" fillId="0" borderId="20" xfId="116" applyFont="1" applyBorder="1" applyAlignment="1">
      <alignment horizontal="center"/>
      <protection/>
    </xf>
    <xf numFmtId="4" fontId="23" fillId="0" borderId="0" xfId="116" applyNumberFormat="1" applyFont="1" applyBorder="1" applyAlignment="1">
      <alignment/>
      <protection/>
    </xf>
    <xf numFmtId="0" fontId="24" fillId="0" borderId="12" xfId="116" applyFont="1" applyBorder="1">
      <alignment/>
      <protection/>
    </xf>
    <xf numFmtId="0" fontId="24" fillId="0" borderId="12" xfId="116" applyFont="1" applyBorder="1" applyAlignment="1">
      <alignment/>
      <protection/>
    </xf>
    <xf numFmtId="0" fontId="23" fillId="0" borderId="12" xfId="116" applyFont="1" applyBorder="1" applyAlignment="1">
      <alignment horizontal="center"/>
      <protection/>
    </xf>
    <xf numFmtId="4" fontId="23" fillId="0" borderId="12" xfId="116" applyNumberFormat="1" applyFont="1" applyBorder="1" applyAlignment="1">
      <alignment/>
      <protection/>
    </xf>
    <xf numFmtId="38" fontId="23" fillId="0" borderId="12" xfId="116" applyNumberFormat="1" applyFont="1" applyBorder="1" applyAlignment="1">
      <alignment horizontal="left"/>
      <protection/>
    </xf>
    <xf numFmtId="4" fontId="25" fillId="0" borderId="11" xfId="81" applyNumberFormat="1" applyFont="1" applyBorder="1" applyAlignment="1">
      <alignment vertical="center" wrapText="1"/>
    </xf>
    <xf numFmtId="4" fontId="25" fillId="0" borderId="21" xfId="81" applyNumberFormat="1" applyFont="1" applyBorder="1" applyAlignment="1">
      <alignment vertical="center" wrapText="1"/>
    </xf>
    <xf numFmtId="4" fontId="23" fillId="0" borderId="11" xfId="81" applyNumberFormat="1" applyFont="1" applyBorder="1" applyAlignment="1">
      <alignment vertical="center" wrapText="1"/>
    </xf>
    <xf numFmtId="4" fontId="23" fillId="0" borderId="15" xfId="81" applyNumberFormat="1" applyFont="1" applyBorder="1" applyAlignment="1">
      <alignment vertical="center" wrapText="1"/>
    </xf>
    <xf numFmtId="171" fontId="23" fillId="0" borderId="15" xfId="81" applyNumberFormat="1" applyFont="1" applyFill="1" applyBorder="1" applyAlignment="1">
      <alignment horizontal="center" vertical="center" wrapText="1"/>
    </xf>
    <xf numFmtId="0" fontId="23" fillId="0" borderId="0" xfId="116" applyFont="1" applyBorder="1">
      <alignment/>
      <protection/>
    </xf>
    <xf numFmtId="4" fontId="25" fillId="0" borderId="10" xfId="116" applyNumberFormat="1" applyFont="1" applyBorder="1" applyAlignment="1">
      <alignment/>
      <protection/>
    </xf>
    <xf numFmtId="0" fontId="24" fillId="0" borderId="10" xfId="116" applyFont="1" applyBorder="1" applyAlignment="1">
      <alignment horizontal="left" vertical="top"/>
      <protection/>
    </xf>
    <xf numFmtId="0" fontId="24" fillId="0" borderId="14" xfId="116" applyFont="1" applyBorder="1">
      <alignment/>
      <protection/>
    </xf>
    <xf numFmtId="0" fontId="24" fillId="0" borderId="11" xfId="116" applyFont="1" applyBorder="1" applyAlignment="1">
      <alignment horizontal="left" vertical="top"/>
      <protection/>
    </xf>
    <xf numFmtId="0" fontId="24" fillId="0" borderId="10" xfId="116" applyFont="1" applyBorder="1" applyAlignment="1">
      <alignment horizontal="left" vertical="top"/>
      <protection/>
    </xf>
    <xf numFmtId="0" fontId="27" fillId="0" borderId="22" xfId="116" applyFont="1" applyFill="1" applyBorder="1" applyAlignment="1">
      <alignment horizontal="left"/>
      <protection/>
    </xf>
    <xf numFmtId="0" fontId="24" fillId="0" borderId="0" xfId="116" applyFont="1" applyBorder="1">
      <alignment/>
      <protection/>
    </xf>
    <xf numFmtId="0" fontId="27" fillId="0" borderId="0" xfId="116" applyFont="1" applyFill="1" applyBorder="1" applyAlignment="1">
      <alignment horizontal="left"/>
      <protection/>
    </xf>
    <xf numFmtId="38" fontId="23" fillId="0" borderId="0" xfId="116" applyNumberFormat="1" applyFont="1" applyBorder="1" applyAlignment="1">
      <alignment horizontal="left"/>
      <protection/>
    </xf>
    <xf numFmtId="0" fontId="23" fillId="0" borderId="23" xfId="116" applyFont="1" applyBorder="1" applyAlignment="1">
      <alignment horizontal="center"/>
      <protection/>
    </xf>
    <xf numFmtId="0" fontId="24" fillId="0" borderId="12" xfId="116" applyFont="1" applyBorder="1" applyAlignment="1">
      <alignment horizontal="left" vertical="top"/>
      <protection/>
    </xf>
    <xf numFmtId="4" fontId="25" fillId="0" borderId="11" xfId="116" applyNumberFormat="1" applyFont="1" applyBorder="1" applyAlignment="1">
      <alignment/>
      <protection/>
    </xf>
    <xf numFmtId="4" fontId="25" fillId="0" borderId="12" xfId="116" applyNumberFormat="1" applyFont="1" applyBorder="1" applyAlignment="1">
      <alignment/>
      <protection/>
    </xf>
    <xf numFmtId="4" fontId="25" fillId="0" borderId="12" xfId="116" applyNumberFormat="1" applyFont="1" applyBorder="1" applyAlignment="1">
      <alignment/>
      <protection/>
    </xf>
    <xf numFmtId="0" fontId="22" fillId="1" borderId="10" xfId="116" applyFont="1" applyFill="1" applyBorder="1">
      <alignment/>
      <protection/>
    </xf>
    <xf numFmtId="0" fontId="22" fillId="1" borderId="13" xfId="116" applyFont="1" applyFill="1" applyBorder="1">
      <alignment/>
      <protection/>
    </xf>
    <xf numFmtId="4" fontId="22" fillId="1" borderId="10" xfId="116" applyNumberFormat="1" applyFont="1" applyFill="1" applyBorder="1" applyAlignment="1">
      <alignment horizontal="right"/>
      <protection/>
    </xf>
    <xf numFmtId="4" fontId="28" fillId="1" borderId="10" xfId="116" applyNumberFormat="1" applyFont="1" applyFill="1" applyBorder="1" applyAlignment="1">
      <alignment horizontal="right"/>
      <protection/>
    </xf>
    <xf numFmtId="38" fontId="22" fillId="1" borderId="10" xfId="116" applyNumberFormat="1" applyFont="1" applyFill="1" applyBorder="1" applyAlignment="1">
      <alignment horizontal="left"/>
      <protection/>
    </xf>
    <xf numFmtId="0" fontId="22" fillId="1" borderId="12" xfId="116" applyFont="1" applyFill="1" applyBorder="1">
      <alignment/>
      <protection/>
    </xf>
    <xf numFmtId="4" fontId="22" fillId="1" borderId="12" xfId="116" applyNumberFormat="1" applyFont="1" applyFill="1" applyBorder="1" applyAlignment="1">
      <alignment horizontal="right"/>
      <protection/>
    </xf>
    <xf numFmtId="38" fontId="22" fillId="1" borderId="12" xfId="116" applyNumberFormat="1" applyFont="1" applyFill="1" applyBorder="1" applyAlignment="1">
      <alignment horizontal="left"/>
      <protection/>
    </xf>
    <xf numFmtId="0" fontId="22" fillId="1" borderId="11" xfId="116" applyFont="1" applyFill="1" applyBorder="1">
      <alignment/>
      <protection/>
    </xf>
    <xf numFmtId="4" fontId="22" fillId="1" borderId="11" xfId="116" applyNumberFormat="1" applyFont="1" applyFill="1" applyBorder="1">
      <alignment/>
      <protection/>
    </xf>
    <xf numFmtId="4" fontId="28" fillId="1" borderId="15" xfId="116" applyNumberFormat="1" applyFont="1" applyFill="1" applyBorder="1" applyAlignment="1">
      <alignment/>
      <protection/>
    </xf>
    <xf numFmtId="0" fontId="22" fillId="0" borderId="0" xfId="116" applyFont="1">
      <alignment/>
      <protection/>
    </xf>
    <xf numFmtId="0" fontId="23" fillId="1" borderId="12" xfId="116" applyFont="1" applyFill="1" applyBorder="1">
      <alignment/>
      <protection/>
    </xf>
    <xf numFmtId="4" fontId="22" fillId="1" borderId="18" xfId="116" applyNumberFormat="1" applyFont="1" applyFill="1" applyBorder="1" applyAlignment="1">
      <alignment/>
      <protection/>
    </xf>
    <xf numFmtId="4" fontId="22" fillId="1" borderId="12" xfId="116" applyNumberFormat="1" applyFont="1" applyFill="1" applyBorder="1">
      <alignment/>
      <protection/>
    </xf>
    <xf numFmtId="4" fontId="23" fillId="0" borderId="10" xfId="116" applyNumberFormat="1" applyFont="1" applyBorder="1" applyAlignment="1">
      <alignment horizontal="right"/>
      <protection/>
    </xf>
    <xf numFmtId="4" fontId="25" fillId="0" borderId="10" xfId="116" applyNumberFormat="1" applyFont="1" applyBorder="1">
      <alignment/>
      <protection/>
    </xf>
    <xf numFmtId="4" fontId="23" fillId="0" borderId="11" xfId="116" applyNumberFormat="1" applyFont="1" applyBorder="1" applyAlignment="1">
      <alignment horizontal="right"/>
      <protection/>
    </xf>
    <xf numFmtId="4" fontId="23" fillId="0" borderId="11" xfId="116" applyNumberFormat="1" applyFont="1" applyBorder="1">
      <alignment/>
      <protection/>
    </xf>
    <xf numFmtId="4" fontId="25" fillId="0" borderId="11" xfId="116" applyNumberFormat="1" applyFont="1" applyBorder="1" applyAlignment="1">
      <alignment horizontal="right"/>
      <protection/>
    </xf>
    <xf numFmtId="0" fontId="24" fillId="0" borderId="11" xfId="116" applyFont="1" applyBorder="1" applyAlignment="1">
      <alignment vertical="top"/>
      <protection/>
    </xf>
    <xf numFmtId="0" fontId="24" fillId="0" borderId="12" xfId="116" applyFont="1" applyBorder="1" applyAlignment="1">
      <alignment vertical="top"/>
      <protection/>
    </xf>
    <xf numFmtId="4" fontId="23" fillId="0" borderId="12" xfId="116" applyNumberFormat="1" applyFont="1" applyBorder="1" applyAlignment="1">
      <alignment horizontal="right"/>
      <protection/>
    </xf>
    <xf numFmtId="0" fontId="23" fillId="0" borderId="12" xfId="116" applyFont="1" applyBorder="1">
      <alignment/>
      <protection/>
    </xf>
    <xf numFmtId="0" fontId="23" fillId="0" borderId="24" xfId="116" applyFont="1" applyBorder="1" applyAlignment="1">
      <alignment horizontal="center"/>
      <protection/>
    </xf>
    <xf numFmtId="4" fontId="23" fillId="0" borderId="10" xfId="116" applyNumberFormat="1" applyFont="1" applyFill="1" applyBorder="1" applyAlignment="1">
      <alignment horizontal="right"/>
      <protection/>
    </xf>
    <xf numFmtId="4" fontId="25" fillId="0" borderId="10" xfId="116" applyNumberFormat="1" applyFont="1" applyFill="1" applyBorder="1" applyAlignment="1">
      <alignment horizontal="right"/>
      <protection/>
    </xf>
    <xf numFmtId="0" fontId="23" fillId="0" borderId="10" xfId="116" applyFont="1" applyFill="1" applyBorder="1">
      <alignment/>
      <protection/>
    </xf>
    <xf numFmtId="0" fontId="23" fillId="0" borderId="25" xfId="116" applyFont="1" applyBorder="1" applyAlignment="1">
      <alignment horizontal="center"/>
      <protection/>
    </xf>
    <xf numFmtId="0" fontId="23" fillId="0" borderId="11" xfId="116" applyFont="1" applyFill="1" applyBorder="1" applyAlignment="1">
      <alignment horizontal="center"/>
      <protection/>
    </xf>
    <xf numFmtId="4" fontId="23" fillId="0" borderId="11" xfId="116" applyNumberFormat="1" applyFont="1" applyFill="1" applyBorder="1" applyAlignment="1">
      <alignment horizontal="right"/>
      <protection/>
    </xf>
    <xf numFmtId="0" fontId="23" fillId="0" borderId="15" xfId="116" applyFont="1" applyBorder="1" applyAlignment="1">
      <alignment horizontal="center"/>
      <protection/>
    </xf>
    <xf numFmtId="0" fontId="23" fillId="0" borderId="11" xfId="116" applyFont="1" applyFill="1" applyBorder="1">
      <alignment/>
      <protection/>
    </xf>
    <xf numFmtId="0" fontId="24" fillId="0" borderId="12" xfId="116" applyFont="1" applyFill="1" applyBorder="1" applyAlignment="1">
      <alignment horizontal="left" vertical="top"/>
      <protection/>
    </xf>
    <xf numFmtId="0" fontId="23" fillId="0" borderId="18" xfId="116" applyFont="1" applyBorder="1" applyAlignment="1">
      <alignment horizontal="center"/>
      <protection/>
    </xf>
    <xf numFmtId="0" fontId="23" fillId="0" borderId="12" xfId="116" applyFont="1" applyFill="1" applyBorder="1" applyAlignment="1">
      <alignment horizontal="center"/>
      <protection/>
    </xf>
    <xf numFmtId="4" fontId="23" fillId="0" borderId="12" xfId="116" applyNumberFormat="1" applyFont="1" applyFill="1" applyBorder="1" applyAlignment="1">
      <alignment horizontal="right"/>
      <protection/>
    </xf>
    <xf numFmtId="0" fontId="23" fillId="0" borderId="12" xfId="116" applyFont="1" applyFill="1" applyBorder="1">
      <alignment/>
      <protection/>
    </xf>
    <xf numFmtId="0" fontId="24" fillId="0" borderId="11" xfId="116" applyFont="1" applyFill="1" applyBorder="1" applyAlignment="1">
      <alignment horizontal="left" vertical="top"/>
      <protection/>
    </xf>
    <xf numFmtId="0" fontId="24" fillId="0" borderId="10" xfId="116" applyFont="1" applyFill="1" applyBorder="1" applyAlignment="1">
      <alignment horizontal="left" vertical="top"/>
      <protection/>
    </xf>
    <xf numFmtId="4" fontId="25" fillId="0" borderId="10" xfId="116" applyNumberFormat="1" applyFont="1" applyBorder="1" applyAlignment="1">
      <alignment horizontal="right"/>
      <protection/>
    </xf>
    <xf numFmtId="0" fontId="23" fillId="0" borderId="10" xfId="116" applyFont="1" applyBorder="1">
      <alignment/>
      <protection/>
    </xf>
    <xf numFmtId="0" fontId="23" fillId="1" borderId="10" xfId="116" applyFont="1" applyFill="1" applyBorder="1">
      <alignment/>
      <protection/>
    </xf>
    <xf numFmtId="4" fontId="22" fillId="1" borderId="10" xfId="116" applyNumberFormat="1" applyFont="1" applyFill="1" applyBorder="1">
      <alignment/>
      <protection/>
    </xf>
    <xf numFmtId="4" fontId="28" fillId="1" borderId="10" xfId="116" applyNumberFormat="1" applyFont="1" applyFill="1" applyBorder="1" applyAlignment="1">
      <alignment/>
      <protection/>
    </xf>
    <xf numFmtId="0" fontId="23" fillId="0" borderId="0" xfId="116" applyFont="1" applyFill="1" applyBorder="1">
      <alignment/>
      <protection/>
    </xf>
    <xf numFmtId="0" fontId="22" fillId="0" borderId="0" xfId="116" applyFont="1" applyFill="1" applyBorder="1">
      <alignment/>
      <protection/>
    </xf>
    <xf numFmtId="38" fontId="22" fillId="0" borderId="0" xfId="116" applyNumberFormat="1" applyFont="1" applyFill="1" applyBorder="1" applyAlignment="1">
      <alignment/>
      <protection/>
    </xf>
    <xf numFmtId="0" fontId="22" fillId="0" borderId="0" xfId="116" applyFont="1" applyFill="1" applyBorder="1" applyAlignment="1">
      <alignment/>
      <protection/>
    </xf>
    <xf numFmtId="38" fontId="22" fillId="0" borderId="0" xfId="116" applyNumberFormat="1" applyFont="1" applyFill="1" applyBorder="1">
      <alignment/>
      <protection/>
    </xf>
    <xf numFmtId="0" fontId="26" fillId="0" borderId="0" xfId="116" applyFont="1">
      <alignment/>
      <protection/>
    </xf>
    <xf numFmtId="0" fontId="28" fillId="0" borderId="17" xfId="116" applyFont="1" applyBorder="1">
      <alignment/>
      <protection/>
    </xf>
    <xf numFmtId="4" fontId="25" fillId="0" borderId="10" xfId="116" applyNumberFormat="1" applyFont="1" applyBorder="1" applyAlignment="1">
      <alignment horizontal="right"/>
      <protection/>
    </xf>
    <xf numFmtId="0" fontId="23" fillId="0" borderId="14" xfId="116" applyFont="1" applyBorder="1" applyAlignment="1">
      <alignment horizontal="center"/>
      <protection/>
    </xf>
    <xf numFmtId="4" fontId="23" fillId="0" borderId="14" xfId="116" applyNumberFormat="1" applyFont="1" applyBorder="1" applyAlignment="1">
      <alignment horizontal="right"/>
      <protection/>
    </xf>
    <xf numFmtId="4" fontId="23" fillId="0" borderId="0" xfId="116" applyNumberFormat="1" applyFont="1" applyBorder="1" applyAlignment="1">
      <alignment horizontal="right"/>
      <protection/>
    </xf>
    <xf numFmtId="4" fontId="23" fillId="0" borderId="0" xfId="116" applyNumberFormat="1" applyFont="1">
      <alignment/>
      <protection/>
    </xf>
    <xf numFmtId="0" fontId="23" fillId="0" borderId="11" xfId="116" applyFont="1" applyBorder="1" applyAlignment="1">
      <alignment horizontal="center" vertical="top"/>
      <protection/>
    </xf>
    <xf numFmtId="4" fontId="23" fillId="0" borderId="26" xfId="116" applyNumberFormat="1" applyFont="1" applyBorder="1" applyAlignment="1">
      <alignment horizontal="right"/>
      <protection/>
    </xf>
    <xf numFmtId="4" fontId="22" fillId="1" borderId="11" xfId="116" applyNumberFormat="1" applyFont="1" applyFill="1" applyBorder="1" applyAlignment="1">
      <alignment horizontal="right"/>
      <protection/>
    </xf>
    <xf numFmtId="3" fontId="23" fillId="0" borderId="27" xfId="116" applyNumberFormat="1" applyFont="1" applyFill="1" applyBorder="1">
      <alignment/>
      <protection/>
    </xf>
    <xf numFmtId="3" fontId="23" fillId="0" borderId="22" xfId="116" applyNumberFormat="1" applyFont="1" applyFill="1" applyBorder="1">
      <alignment/>
      <protection/>
    </xf>
    <xf numFmtId="3" fontId="23" fillId="0" borderId="15" xfId="116" applyNumberFormat="1" applyFont="1" applyFill="1" applyBorder="1">
      <alignment/>
      <protection/>
    </xf>
    <xf numFmtId="3" fontId="23" fillId="0" borderId="18" xfId="116" applyNumberFormat="1" applyFont="1" applyFill="1" applyBorder="1">
      <alignment/>
      <protection/>
    </xf>
    <xf numFmtId="0" fontId="22" fillId="1" borderId="10" xfId="116" applyFont="1" applyFill="1" applyBorder="1" applyAlignment="1">
      <alignment horizontal="center"/>
      <protection/>
    </xf>
    <xf numFmtId="0" fontId="22" fillId="1" borderId="12" xfId="116" applyFont="1" applyFill="1" applyBorder="1" applyAlignment="1">
      <alignment horizontal="center"/>
      <protection/>
    </xf>
    <xf numFmtId="0" fontId="22" fillId="0" borderId="28" xfId="116" applyFont="1" applyFill="1" applyBorder="1">
      <alignment/>
      <protection/>
    </xf>
    <xf numFmtId="172" fontId="22" fillId="0" borderId="28" xfId="81" applyNumberFormat="1" applyFont="1" applyFill="1" applyBorder="1" applyAlignment="1">
      <alignment horizontal="center"/>
    </xf>
    <xf numFmtId="38" fontId="22" fillId="0" borderId="28" xfId="116" applyNumberFormat="1" applyFont="1" applyFill="1" applyBorder="1" applyAlignment="1">
      <alignment/>
      <protection/>
    </xf>
    <xf numFmtId="0" fontId="22" fillId="0" borderId="28" xfId="116" applyFont="1" applyFill="1" applyBorder="1" applyAlignment="1">
      <alignment/>
      <protection/>
    </xf>
    <xf numFmtId="38" fontId="22" fillId="0" borderId="28" xfId="116" applyNumberFormat="1" applyFont="1" applyFill="1" applyBorder="1">
      <alignment/>
      <protection/>
    </xf>
    <xf numFmtId="172" fontId="22" fillId="0" borderId="0" xfId="81" applyNumberFormat="1" applyFont="1" applyFill="1" applyBorder="1" applyAlignment="1">
      <alignment horizontal="center"/>
    </xf>
    <xf numFmtId="4" fontId="23" fillId="0" borderId="14" xfId="116" applyNumberFormat="1" applyFont="1" applyBorder="1">
      <alignment/>
      <protection/>
    </xf>
    <xf numFmtId="4" fontId="25" fillId="0" borderId="14" xfId="116" applyNumberFormat="1" applyFont="1" applyBorder="1">
      <alignment/>
      <protection/>
    </xf>
    <xf numFmtId="4" fontId="25" fillId="0" borderId="11" xfId="116" applyNumberFormat="1" applyFont="1" applyBorder="1" applyAlignment="1">
      <alignment horizontal="right" vertical="center"/>
      <protection/>
    </xf>
    <xf numFmtId="4" fontId="23" fillId="0" borderId="11" xfId="116" applyNumberFormat="1" applyFont="1" applyBorder="1" applyAlignment="1">
      <alignment horizontal="right" vertical="center"/>
      <protection/>
    </xf>
    <xf numFmtId="38" fontId="25" fillId="0" borderId="11" xfId="116" applyNumberFormat="1" applyFont="1" applyBorder="1" applyAlignment="1">
      <alignment horizontal="right"/>
      <protection/>
    </xf>
    <xf numFmtId="0" fontId="23" fillId="0" borderId="14" xfId="116" applyFont="1" applyBorder="1">
      <alignment/>
      <protection/>
    </xf>
    <xf numFmtId="0" fontId="24" fillId="0" borderId="14" xfId="116" applyFont="1" applyBorder="1" applyAlignment="1">
      <alignment horizontal="center"/>
      <protection/>
    </xf>
    <xf numFmtId="4" fontId="24" fillId="0" borderId="14" xfId="116" applyNumberFormat="1" applyFont="1" applyBorder="1">
      <alignment/>
      <protection/>
    </xf>
    <xf numFmtId="4" fontId="29" fillId="0" borderId="14" xfId="116" applyNumberFormat="1" applyFont="1" applyBorder="1" applyAlignment="1">
      <alignment horizontal="right" vertical="center"/>
      <protection/>
    </xf>
    <xf numFmtId="4" fontId="24" fillId="0" borderId="14" xfId="116" applyNumberFormat="1" applyFont="1" applyBorder="1" applyAlignment="1">
      <alignment horizontal="right" vertical="center"/>
      <protection/>
    </xf>
    <xf numFmtId="38" fontId="29" fillId="0" borderId="11" xfId="116" applyNumberFormat="1" applyFont="1" applyBorder="1" applyAlignment="1">
      <alignment horizontal="right"/>
      <protection/>
    </xf>
    <xf numFmtId="0" fontId="23" fillId="0" borderId="26" xfId="116" applyFont="1" applyBorder="1" applyAlignment="1">
      <alignment horizontal="center"/>
      <protection/>
    </xf>
    <xf numFmtId="4" fontId="23" fillId="0" borderId="26" xfId="116" applyNumberFormat="1" applyFont="1" applyBorder="1">
      <alignment/>
      <protection/>
    </xf>
    <xf numFmtId="4" fontId="25" fillId="0" borderId="26" xfId="116" applyNumberFormat="1" applyFont="1" applyBorder="1">
      <alignment/>
      <protection/>
    </xf>
    <xf numFmtId="0" fontId="23" fillId="0" borderId="0" xfId="116" applyFont="1" applyFill="1">
      <alignment/>
      <protection/>
    </xf>
    <xf numFmtId="38" fontId="23" fillId="0" borderId="11" xfId="116" applyNumberFormat="1" applyFont="1" applyBorder="1" applyAlignment="1">
      <alignment horizontal="left"/>
      <protection/>
    </xf>
    <xf numFmtId="4" fontId="23" fillId="0" borderId="14" xfId="81" applyNumberFormat="1" applyFont="1" applyBorder="1" applyAlignment="1">
      <alignment/>
    </xf>
    <xf numFmtId="4" fontId="25" fillId="0" borderId="14" xfId="81" applyNumberFormat="1" applyFont="1" applyBorder="1" applyAlignment="1">
      <alignment/>
    </xf>
    <xf numFmtId="4" fontId="25" fillId="0" borderId="11" xfId="81" applyNumberFormat="1" applyFont="1" applyBorder="1" applyAlignment="1">
      <alignment horizontal="right" vertical="center"/>
    </xf>
    <xf numFmtId="0" fontId="24" fillId="0" borderId="19" xfId="116" applyFont="1" applyBorder="1">
      <alignment/>
      <protection/>
    </xf>
    <xf numFmtId="0" fontId="23" fillId="0" borderId="29" xfId="116" applyFont="1" applyBorder="1">
      <alignment/>
      <protection/>
    </xf>
    <xf numFmtId="0" fontId="24" fillId="0" borderId="29" xfId="116" applyFont="1" applyBorder="1" applyAlignment="1">
      <alignment horizontal="center"/>
      <protection/>
    </xf>
    <xf numFmtId="4" fontId="24" fillId="0" borderId="29" xfId="116" applyNumberFormat="1" applyFont="1" applyBorder="1">
      <alignment/>
      <protection/>
    </xf>
    <xf numFmtId="4" fontId="29" fillId="0" borderId="29" xfId="116" applyNumberFormat="1" applyFont="1" applyBorder="1">
      <alignment/>
      <protection/>
    </xf>
    <xf numFmtId="4" fontId="29" fillId="0" borderId="19" xfId="116" applyNumberFormat="1" applyFont="1" applyBorder="1" applyAlignment="1">
      <alignment horizontal="right" vertical="center"/>
      <protection/>
    </xf>
    <xf numFmtId="4" fontId="24" fillId="0" borderId="19" xfId="116" applyNumberFormat="1" applyFont="1" applyBorder="1" applyAlignment="1">
      <alignment horizontal="right" vertical="center"/>
      <protection/>
    </xf>
    <xf numFmtId="38" fontId="29" fillId="0" borderId="19" xfId="116" applyNumberFormat="1" applyFont="1" applyBorder="1" applyAlignment="1">
      <alignment horizontal="right"/>
      <protection/>
    </xf>
    <xf numFmtId="4" fontId="28" fillId="1" borderId="10" xfId="116" applyNumberFormat="1" applyFont="1" applyFill="1" applyBorder="1">
      <alignment/>
      <protection/>
    </xf>
    <xf numFmtId="4" fontId="22" fillId="0" borderId="0" xfId="116" applyNumberFormat="1" applyFont="1" applyFill="1" applyBorder="1">
      <alignment/>
      <protection/>
    </xf>
    <xf numFmtId="4" fontId="22" fillId="0" borderId="0" xfId="116" applyNumberFormat="1" applyFont="1" applyFill="1" applyBorder="1" applyAlignment="1">
      <alignment/>
      <protection/>
    </xf>
    <xf numFmtId="0" fontId="22" fillId="0" borderId="26" xfId="116" applyFont="1" applyBorder="1">
      <alignment/>
      <protection/>
    </xf>
    <xf numFmtId="4" fontId="23" fillId="0" borderId="10" xfId="116" applyNumberFormat="1" applyFont="1" applyBorder="1">
      <alignment/>
      <protection/>
    </xf>
    <xf numFmtId="4" fontId="25" fillId="0" borderId="11" xfId="116" applyNumberFormat="1" applyFont="1" applyBorder="1">
      <alignment/>
      <protection/>
    </xf>
    <xf numFmtId="4" fontId="25" fillId="0" borderId="11" xfId="116" applyNumberFormat="1" applyFont="1" applyBorder="1">
      <alignment/>
      <protection/>
    </xf>
    <xf numFmtId="0" fontId="24" fillId="0" borderId="11" xfId="116" applyFont="1" applyBorder="1" applyAlignment="1" quotePrefix="1">
      <alignment vertical="top"/>
      <protection/>
    </xf>
    <xf numFmtId="0" fontId="22" fillId="0" borderId="0" xfId="116" applyFont="1" applyAlignment="1">
      <alignment horizontal="center"/>
      <protection/>
    </xf>
    <xf numFmtId="0" fontId="24" fillId="0" borderId="0" xfId="116" applyFont="1" applyFill="1" applyBorder="1">
      <alignment/>
      <protection/>
    </xf>
    <xf numFmtId="0" fontId="22" fillId="0" borderId="0" xfId="116" applyFont="1" applyFill="1">
      <alignment/>
      <protection/>
    </xf>
    <xf numFmtId="0" fontId="22" fillId="1" borderId="30" xfId="116" applyFont="1" applyFill="1" applyBorder="1" applyAlignment="1">
      <alignment horizontal="center"/>
      <protection/>
    </xf>
    <xf numFmtId="0" fontId="22" fillId="1" borderId="13" xfId="116" applyFont="1" applyFill="1" applyBorder="1" applyAlignment="1">
      <alignment horizontal="center"/>
      <protection/>
    </xf>
    <xf numFmtId="4" fontId="25" fillId="0" borderId="10" xfId="116" applyNumberFormat="1" applyFont="1" applyBorder="1" applyAlignment="1">
      <alignment horizontal="center"/>
      <protection/>
    </xf>
    <xf numFmtId="0" fontId="22" fillId="0" borderId="0" xfId="116" applyFont="1" applyAlignment="1">
      <alignment vertical="top"/>
      <protection/>
    </xf>
    <xf numFmtId="3" fontId="31" fillId="0" borderId="0" xfId="116" applyNumberFormat="1" applyFont="1" applyAlignment="1">
      <alignment horizontal="center"/>
      <protection/>
    </xf>
    <xf numFmtId="4" fontId="23" fillId="0" borderId="12" xfId="116" applyNumberFormat="1" applyFont="1" applyBorder="1" applyAlignment="1">
      <alignment horizontal="center" vertical="top"/>
      <protection/>
    </xf>
    <xf numFmtId="3" fontId="22" fillId="0" borderId="0" xfId="116" applyNumberFormat="1" applyFont="1" applyAlignment="1">
      <alignment horizontal="center"/>
      <protection/>
    </xf>
    <xf numFmtId="4" fontId="23" fillId="0" borderId="15" xfId="116" applyNumberFormat="1" applyFont="1" applyBorder="1" applyAlignment="1">
      <alignment horizontal="center" vertical="center"/>
      <protection/>
    </xf>
    <xf numFmtId="0" fontId="22" fillId="1" borderId="10" xfId="116" applyFont="1" applyFill="1" applyBorder="1" applyAlignment="1">
      <alignment horizontal="left"/>
      <protection/>
    </xf>
    <xf numFmtId="4" fontId="23" fillId="1" borderId="26" xfId="116" applyNumberFormat="1" applyFont="1" applyFill="1" applyBorder="1" applyAlignment="1">
      <alignment horizontal="center" vertical="center"/>
      <protection/>
    </xf>
    <xf numFmtId="4" fontId="23" fillId="1" borderId="10" xfId="116" applyNumberFormat="1" applyFont="1" applyFill="1" applyBorder="1" applyAlignment="1">
      <alignment horizontal="center" vertical="center"/>
      <protection/>
    </xf>
    <xf numFmtId="4" fontId="28" fillId="1" borderId="10" xfId="116" applyNumberFormat="1" applyFont="1" applyFill="1" applyBorder="1" applyAlignment="1">
      <alignment horizontal="center"/>
      <protection/>
    </xf>
    <xf numFmtId="4" fontId="23" fillId="1" borderId="16" xfId="116" applyNumberFormat="1" applyFont="1" applyFill="1" applyBorder="1" applyAlignment="1">
      <alignment horizontal="center" vertical="center"/>
      <protection/>
    </xf>
    <xf numFmtId="4" fontId="23" fillId="1" borderId="12" xfId="116" applyNumberFormat="1" applyFont="1" applyFill="1" applyBorder="1" applyAlignment="1">
      <alignment horizontal="center" vertical="center"/>
      <protection/>
    </xf>
    <xf numFmtId="4" fontId="22" fillId="1" borderId="12" xfId="116" applyNumberFormat="1" applyFont="1" applyFill="1" applyBorder="1" applyAlignment="1">
      <alignment horizontal="center" vertical="top"/>
      <protection/>
    </xf>
    <xf numFmtId="4" fontId="22" fillId="1" borderId="17" xfId="116" applyNumberFormat="1" applyFont="1" applyFill="1" applyBorder="1" applyAlignment="1">
      <alignment horizontal="center" vertical="top"/>
      <protection/>
    </xf>
    <xf numFmtId="0" fontId="22" fillId="1" borderId="31" xfId="116" applyFont="1" applyFill="1" applyBorder="1">
      <alignment/>
      <protection/>
    </xf>
    <xf numFmtId="4" fontId="22" fillId="1" borderId="32" xfId="116" applyNumberFormat="1" applyFont="1" applyFill="1" applyBorder="1" applyAlignment="1">
      <alignment horizontal="center" vertical="center"/>
      <protection/>
    </xf>
    <xf numFmtId="4" fontId="22" fillId="1" borderId="31" xfId="116" applyNumberFormat="1" applyFont="1" applyFill="1" applyBorder="1" applyAlignment="1">
      <alignment horizontal="center" vertical="center"/>
      <protection/>
    </xf>
    <xf numFmtId="0" fontId="23" fillId="0" borderId="11" xfId="116" applyFont="1" applyBorder="1" applyAlignment="1">
      <alignment horizontal="center"/>
      <protection/>
    </xf>
    <xf numFmtId="4" fontId="23" fillId="0" borderId="11" xfId="116" applyNumberFormat="1" applyFont="1" applyBorder="1" applyAlignment="1">
      <alignment/>
      <protection/>
    </xf>
    <xf numFmtId="0" fontId="23" fillId="0" borderId="11" xfId="116" applyFont="1" applyBorder="1">
      <alignment/>
      <protection/>
    </xf>
    <xf numFmtId="0" fontId="24" fillId="0" borderId="11" xfId="116" applyFont="1" applyBorder="1" applyAlignment="1">
      <alignment vertical="top"/>
      <protection/>
    </xf>
    <xf numFmtId="0" fontId="27" fillId="0" borderId="33" xfId="116" applyFont="1" applyFill="1" applyBorder="1" applyAlignment="1">
      <alignment horizontal="left"/>
      <protection/>
    </xf>
    <xf numFmtId="0" fontId="27" fillId="0" borderId="27" xfId="116" applyFont="1" applyFill="1" applyBorder="1" applyAlignment="1">
      <alignment horizontal="left"/>
      <protection/>
    </xf>
    <xf numFmtId="0" fontId="23" fillId="0" borderId="10" xfId="116" applyFont="1" applyFill="1" applyBorder="1" applyAlignment="1">
      <alignment horizontal="center"/>
      <protection/>
    </xf>
    <xf numFmtId="0" fontId="23" fillId="0" borderId="34" xfId="116" applyFont="1" applyBorder="1" applyAlignment="1">
      <alignment horizontal="center"/>
      <protection/>
    </xf>
    <xf numFmtId="0" fontId="23" fillId="0" borderId="11" xfId="0" applyFont="1" applyBorder="1" applyAlignment="1">
      <alignment horizontal="center"/>
    </xf>
    <xf numFmtId="4" fontId="23" fillId="0" borderId="11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0" fontId="23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left" vertical="top"/>
    </xf>
    <xf numFmtId="0" fontId="23" fillId="0" borderId="15" xfId="0" applyFont="1" applyBorder="1" applyAlignment="1">
      <alignment horizontal="center"/>
    </xf>
    <xf numFmtId="0" fontId="24" fillId="0" borderId="10" xfId="0" applyFont="1" applyBorder="1" applyAlignment="1">
      <alignment vertical="top"/>
    </xf>
    <xf numFmtId="0" fontId="23" fillId="0" borderId="10" xfId="0" applyFont="1" applyBorder="1" applyAlignment="1">
      <alignment horizontal="center"/>
    </xf>
    <xf numFmtId="4" fontId="23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38" fontId="23" fillId="0" borderId="10" xfId="0" applyNumberFormat="1" applyFont="1" applyBorder="1" applyAlignment="1">
      <alignment horizontal="left"/>
    </xf>
    <xf numFmtId="0" fontId="24" fillId="0" borderId="11" xfId="0" applyFont="1" applyBorder="1" applyAlignment="1">
      <alignment/>
    </xf>
    <xf numFmtId="0" fontId="23" fillId="0" borderId="19" xfId="0" applyFont="1" applyBorder="1" applyAlignment="1">
      <alignment horizontal="center"/>
    </xf>
    <xf numFmtId="4" fontId="23" fillId="0" borderId="11" xfId="0" applyNumberFormat="1" applyFont="1" applyBorder="1" applyAlignment="1">
      <alignment/>
    </xf>
    <xf numFmtId="38" fontId="23" fillId="0" borderId="11" xfId="0" applyNumberFormat="1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4" fontId="23" fillId="0" borderId="12" xfId="0" applyNumberFormat="1" applyFont="1" applyBorder="1" applyAlignment="1">
      <alignment/>
    </xf>
    <xf numFmtId="38" fontId="23" fillId="0" borderId="12" xfId="0" applyNumberFormat="1" applyFont="1" applyBorder="1" applyAlignment="1">
      <alignment horizontal="left"/>
    </xf>
    <xf numFmtId="0" fontId="32" fillId="0" borderId="0" xfId="0" applyFont="1" applyAlignment="1">
      <alignment/>
    </xf>
    <xf numFmtId="0" fontId="24" fillId="0" borderId="28" xfId="116" applyFont="1" applyBorder="1">
      <alignment/>
      <protection/>
    </xf>
    <xf numFmtId="0" fontId="24" fillId="0" borderId="28" xfId="116" applyFont="1" applyBorder="1" applyAlignment="1">
      <alignment horizontal="left" vertical="top"/>
      <protection/>
    </xf>
    <xf numFmtId="0" fontId="23" fillId="0" borderId="28" xfId="116" applyFont="1" applyBorder="1" applyAlignment="1">
      <alignment horizontal="center"/>
      <protection/>
    </xf>
    <xf numFmtId="4" fontId="23" fillId="0" borderId="28" xfId="116" applyNumberFormat="1" applyFont="1" applyBorder="1" applyAlignment="1">
      <alignment/>
      <protection/>
    </xf>
    <xf numFmtId="38" fontId="23" fillId="0" borderId="28" xfId="116" applyNumberFormat="1" applyFont="1" applyBorder="1" applyAlignment="1">
      <alignment horizontal="left"/>
      <protection/>
    </xf>
    <xf numFmtId="0" fontId="24" fillId="0" borderId="0" xfId="116" applyFont="1" applyBorder="1" applyAlignment="1">
      <alignment horizontal="left" vertical="top"/>
      <protection/>
    </xf>
    <xf numFmtId="0" fontId="24" fillId="0" borderId="10" xfId="116" applyFont="1" applyBorder="1" applyAlignment="1">
      <alignment horizontal="center"/>
      <protection/>
    </xf>
    <xf numFmtId="0" fontId="24" fillId="0" borderId="11" xfId="116" applyFont="1" applyBorder="1" applyAlignment="1">
      <alignment horizontal="center"/>
      <protection/>
    </xf>
    <xf numFmtId="0" fontId="24" fillId="0" borderId="12" xfId="116" applyFont="1" applyBorder="1" applyAlignment="1">
      <alignment horizontal="center"/>
      <protection/>
    </xf>
    <xf numFmtId="0" fontId="24" fillId="0" borderId="26" xfId="116" applyFont="1" applyFill="1" applyBorder="1" applyAlignment="1">
      <alignment horizontal="center"/>
      <protection/>
    </xf>
    <xf numFmtId="0" fontId="24" fillId="0" borderId="14" xfId="116" applyFont="1" applyFill="1" applyBorder="1" applyAlignment="1">
      <alignment horizontal="center"/>
      <protection/>
    </xf>
    <xf numFmtId="0" fontId="24" fillId="0" borderId="16" xfId="116" applyFont="1" applyFill="1" applyBorder="1" applyAlignment="1">
      <alignment horizontal="center"/>
      <protection/>
    </xf>
    <xf numFmtId="0" fontId="24" fillId="0" borderId="16" xfId="116" applyFont="1" applyBorder="1" applyAlignment="1">
      <alignment horizontal="center"/>
      <protection/>
    </xf>
    <xf numFmtId="0" fontId="24" fillId="0" borderId="26" xfId="116" applyFont="1" applyBorder="1" applyAlignment="1">
      <alignment horizontal="center"/>
      <protection/>
    </xf>
    <xf numFmtId="0" fontId="24" fillId="0" borderId="11" xfId="0" applyFont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4" fontId="23" fillId="0" borderId="15" xfId="116" applyNumberFormat="1" applyFont="1" applyBorder="1" applyAlignment="1">
      <alignment horizontal="center" vertical="top"/>
      <protection/>
    </xf>
    <xf numFmtId="0" fontId="24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8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" fontId="23" fillId="0" borderId="28" xfId="116" applyNumberFormat="1" applyFont="1" applyBorder="1" applyAlignment="1">
      <alignment horizontal="right"/>
      <protection/>
    </xf>
    <xf numFmtId="0" fontId="23" fillId="0" borderId="28" xfId="116" applyFont="1" applyBorder="1">
      <alignment/>
      <protection/>
    </xf>
    <xf numFmtId="0" fontId="24" fillId="0" borderId="0" xfId="0" applyFont="1" applyBorder="1" applyAlignment="1">
      <alignment horizontal="left" vertical="center"/>
    </xf>
    <xf numFmtId="0" fontId="23" fillId="0" borderId="31" xfId="116" applyFont="1" applyBorder="1" applyAlignment="1">
      <alignment horizontal="center"/>
      <protection/>
    </xf>
    <xf numFmtId="0" fontId="4" fillId="0" borderId="11" xfId="116" applyFont="1" applyBorder="1">
      <alignment/>
      <protection/>
    </xf>
    <xf numFmtId="0" fontId="33" fillId="0" borderId="0" xfId="116" applyFont="1" applyAlignment="1">
      <alignment horizontal="center"/>
      <protection/>
    </xf>
    <xf numFmtId="4" fontId="25" fillId="0" borderId="0" xfId="116" applyNumberFormat="1" applyFont="1">
      <alignment/>
      <protection/>
    </xf>
    <xf numFmtId="3" fontId="23" fillId="0" borderId="24" xfId="116" applyNumberFormat="1" applyFont="1" applyFill="1" applyBorder="1">
      <alignment/>
      <protection/>
    </xf>
    <xf numFmtId="4" fontId="23" fillId="0" borderId="11" xfId="116" applyNumberFormat="1" applyFont="1" applyBorder="1">
      <alignment/>
      <protection/>
    </xf>
    <xf numFmtId="17" fontId="22" fillId="0" borderId="0" xfId="116" applyNumberFormat="1" applyFont="1">
      <alignment/>
      <protection/>
    </xf>
    <xf numFmtId="0" fontId="24" fillId="0" borderId="11" xfId="116" applyFont="1" applyBorder="1" applyAlignment="1">
      <alignment horizontal="left"/>
      <protection/>
    </xf>
    <xf numFmtId="4" fontId="23" fillId="0" borderId="11" xfId="116" applyNumberFormat="1" applyFont="1" applyBorder="1" applyAlignment="1">
      <alignment horizontal="center" vertical="top"/>
      <protection/>
    </xf>
    <xf numFmtId="4" fontId="25" fillId="0" borderId="11" xfId="116" applyNumberFormat="1" applyFont="1" applyBorder="1" applyAlignment="1">
      <alignment horizontal="center"/>
      <protection/>
    </xf>
    <xf numFmtId="0" fontId="23" fillId="0" borderId="11" xfId="116" applyFont="1" applyBorder="1" applyAlignment="1">
      <alignment vertical="top" wrapText="1"/>
      <protection/>
    </xf>
    <xf numFmtId="38" fontId="23" fillId="0" borderId="12" xfId="116" applyNumberFormat="1" applyFont="1" applyBorder="1" applyAlignment="1">
      <alignment horizontal="left" wrapText="1"/>
      <protection/>
    </xf>
    <xf numFmtId="43" fontId="23" fillId="0" borderId="0" xfId="81" applyFont="1" applyBorder="1" applyAlignment="1">
      <alignment horizontal="right" wrapText="1"/>
    </xf>
    <xf numFmtId="0" fontId="4" fillId="0" borderId="0" xfId="116" applyFont="1" applyBorder="1">
      <alignment/>
      <protection/>
    </xf>
    <xf numFmtId="49" fontId="24" fillId="0" borderId="11" xfId="0" applyNumberFormat="1" applyFont="1" applyBorder="1" applyAlignment="1">
      <alignment horizontal="left" vertical="top"/>
    </xf>
    <xf numFmtId="4" fontId="23" fillId="0" borderId="12" xfId="116" applyNumberFormat="1" applyFont="1" applyBorder="1" applyAlignment="1">
      <alignment horizontal="center"/>
      <protection/>
    </xf>
    <xf numFmtId="0" fontId="24" fillId="0" borderId="19" xfId="116" applyFont="1" applyBorder="1" applyAlignment="1">
      <alignment horizontal="center"/>
      <protection/>
    </xf>
    <xf numFmtId="4" fontId="23" fillId="0" borderId="19" xfId="116" applyNumberFormat="1" applyFont="1" applyBorder="1" applyAlignment="1">
      <alignment/>
      <protection/>
    </xf>
    <xf numFmtId="38" fontId="23" fillId="0" borderId="19" xfId="116" applyNumberFormat="1" applyFont="1" applyBorder="1" applyAlignment="1">
      <alignment horizontal="left"/>
      <protection/>
    </xf>
    <xf numFmtId="49" fontId="24" fillId="0" borderId="11" xfId="116" applyNumberFormat="1" applyFont="1" applyBorder="1" applyAlignment="1">
      <alignment horizontal="left" vertical="top"/>
      <protection/>
    </xf>
    <xf numFmtId="49" fontId="4" fillId="0" borderId="0" xfId="116" applyNumberFormat="1" applyFont="1">
      <alignment/>
      <protection/>
    </xf>
    <xf numFmtId="4" fontId="23" fillId="0" borderId="11" xfId="116" applyNumberFormat="1" applyFont="1" applyBorder="1" applyAlignment="1">
      <alignment vertical="top"/>
      <protection/>
    </xf>
    <xf numFmtId="0" fontId="24" fillId="0" borderId="10" xfId="116" applyFont="1" applyBorder="1" applyAlignment="1">
      <alignment/>
      <protection/>
    </xf>
    <xf numFmtId="0" fontId="24" fillId="0" borderId="11" xfId="116" applyFont="1" applyBorder="1" applyAlignment="1">
      <alignment/>
      <protection/>
    </xf>
    <xf numFmtId="0" fontId="23" fillId="0" borderId="0" xfId="116" applyFont="1" applyAlignment="1">
      <alignment horizontal="center"/>
      <protection/>
    </xf>
    <xf numFmtId="0" fontId="34" fillId="0" borderId="0" xfId="116" applyFont="1">
      <alignment/>
      <protection/>
    </xf>
    <xf numFmtId="0" fontId="35" fillId="0" borderId="0" xfId="116" applyFont="1">
      <alignment/>
      <protection/>
    </xf>
    <xf numFmtId="0" fontId="24" fillId="0" borderId="19" xfId="116" applyFont="1" applyBorder="1" applyAlignment="1">
      <alignment/>
      <protection/>
    </xf>
    <xf numFmtId="0" fontId="22" fillId="0" borderId="11" xfId="116" applyFont="1" applyBorder="1" applyAlignment="1">
      <alignment horizontal="center"/>
      <protection/>
    </xf>
    <xf numFmtId="4" fontId="25" fillId="0" borderId="0" xfId="116" applyNumberFormat="1" applyFont="1" applyBorder="1" applyAlignment="1">
      <alignment horizontal="right"/>
      <protection/>
    </xf>
    <xf numFmtId="0" fontId="24" fillId="0" borderId="11" xfId="116" applyFont="1" applyBorder="1" applyAlignment="1" quotePrefix="1">
      <alignment horizontal="left" vertical="top"/>
      <protection/>
    </xf>
    <xf numFmtId="49" fontId="24" fillId="0" borderId="12" xfId="116" applyNumberFormat="1" applyFont="1" applyBorder="1" applyAlignment="1">
      <alignment horizontal="left" vertical="top"/>
      <protection/>
    </xf>
    <xf numFmtId="4" fontId="28" fillId="0" borderId="10" xfId="116" applyNumberFormat="1" applyFont="1" applyBorder="1" applyAlignment="1">
      <alignment horizontal="right"/>
      <protection/>
    </xf>
    <xf numFmtId="4" fontId="22" fillId="0" borderId="11" xfId="116" applyNumberFormat="1" applyFont="1" applyBorder="1" applyAlignment="1">
      <alignment horizontal="right"/>
      <protection/>
    </xf>
    <xf numFmtId="4" fontId="22" fillId="0" borderId="11" xfId="116" applyNumberFormat="1" applyFont="1" applyBorder="1">
      <alignment/>
      <protection/>
    </xf>
    <xf numFmtId="4" fontId="28" fillId="0" borderId="11" xfId="116" applyNumberFormat="1" applyFont="1" applyBorder="1">
      <alignment/>
      <protection/>
    </xf>
    <xf numFmtId="0" fontId="31" fillId="0" borderId="11" xfId="116" applyFont="1" applyBorder="1" applyAlignment="1">
      <alignment vertical="top"/>
      <protection/>
    </xf>
    <xf numFmtId="0" fontId="22" fillId="0" borderId="12" xfId="116" applyFont="1" applyBorder="1" applyAlignment="1">
      <alignment horizontal="center"/>
      <protection/>
    </xf>
    <xf numFmtId="4" fontId="25" fillId="0" borderId="14" xfId="116" applyNumberFormat="1" applyFont="1" applyBorder="1" applyAlignment="1">
      <alignment horizontal="right"/>
      <protection/>
    </xf>
    <xf numFmtId="4" fontId="28" fillId="1" borderId="12" xfId="116" applyNumberFormat="1" applyFont="1" applyFill="1" applyBorder="1" applyAlignment="1">
      <alignment/>
      <protection/>
    </xf>
    <xf numFmtId="4" fontId="22" fillId="0" borderId="0" xfId="116" applyNumberFormat="1" applyFont="1" applyFill="1" applyBorder="1" applyAlignment="1">
      <alignment horizontal="center"/>
      <protection/>
    </xf>
    <xf numFmtId="0" fontId="22" fillId="0" borderId="0" xfId="116" applyFont="1" applyFill="1" applyBorder="1" applyAlignment="1">
      <alignment horizontal="right"/>
      <protection/>
    </xf>
    <xf numFmtId="4" fontId="23" fillId="0" borderId="10" xfId="116" applyNumberFormat="1" applyFont="1" applyBorder="1" applyAlignment="1">
      <alignment horizontal="center" vertical="center"/>
      <protection/>
    </xf>
    <xf numFmtId="4" fontId="23" fillId="0" borderId="12" xfId="116" applyNumberFormat="1" applyFont="1" applyBorder="1" applyAlignment="1">
      <alignment horizontal="center" vertical="center"/>
      <protection/>
    </xf>
    <xf numFmtId="0" fontId="30" fillId="0" borderId="0" xfId="116" applyFont="1" applyBorder="1" applyAlignment="1">
      <alignment horizontal="center"/>
      <protection/>
    </xf>
    <xf numFmtId="0" fontId="28" fillId="0" borderId="0" xfId="116" applyFont="1" applyBorder="1" applyAlignment="1">
      <alignment horizontal="center"/>
      <protection/>
    </xf>
    <xf numFmtId="0" fontId="22" fillId="1" borderId="10" xfId="116" applyFont="1" applyFill="1" applyBorder="1" applyAlignment="1">
      <alignment horizontal="center" vertical="center" wrapText="1"/>
      <protection/>
    </xf>
    <xf numFmtId="0" fontId="22" fillId="1" borderId="12" xfId="116" applyFont="1" applyFill="1" applyBorder="1" applyAlignment="1">
      <alignment horizontal="center" vertical="center" wrapText="1"/>
      <protection/>
    </xf>
    <xf numFmtId="0" fontId="22" fillId="1" borderId="35" xfId="116" applyFont="1" applyFill="1" applyBorder="1" applyAlignment="1">
      <alignment horizontal="center" vertical="center"/>
      <protection/>
    </xf>
    <xf numFmtId="0" fontId="22" fillId="1" borderId="36" xfId="116" applyFont="1" applyFill="1" applyBorder="1" applyAlignment="1">
      <alignment horizontal="center" vertical="center"/>
      <protection/>
    </xf>
    <xf numFmtId="0" fontId="22" fillId="1" borderId="30" xfId="116" applyFont="1" applyFill="1" applyBorder="1" applyAlignment="1">
      <alignment horizontal="center" vertical="center"/>
      <protection/>
    </xf>
    <xf numFmtId="0" fontId="22" fillId="0" borderId="10" xfId="116" applyFont="1" applyBorder="1" applyAlignment="1">
      <alignment horizontal="left" vertical="center" wrapText="1"/>
      <protection/>
    </xf>
    <xf numFmtId="0" fontId="22" fillId="0" borderId="12" xfId="116" applyFont="1" applyBorder="1" applyAlignment="1">
      <alignment horizontal="left" vertical="center" wrapText="1"/>
      <protection/>
    </xf>
    <xf numFmtId="4" fontId="22" fillId="1" borderId="35" xfId="116" applyNumberFormat="1" applyFont="1" applyFill="1" applyBorder="1" applyAlignment="1">
      <alignment horizontal="center" vertical="center"/>
      <protection/>
    </xf>
    <xf numFmtId="4" fontId="22" fillId="1" borderId="36" xfId="116" applyNumberFormat="1" applyFont="1" applyFill="1" applyBorder="1" applyAlignment="1">
      <alignment horizontal="center" vertical="center"/>
      <protection/>
    </xf>
    <xf numFmtId="0" fontId="22" fillId="1" borderId="10" xfId="116" applyFont="1" applyFill="1" applyBorder="1" applyAlignment="1">
      <alignment horizontal="center" vertical="center"/>
      <protection/>
    </xf>
    <xf numFmtId="0" fontId="22" fillId="1" borderId="12" xfId="116" applyFont="1" applyFill="1" applyBorder="1" applyAlignment="1">
      <alignment horizontal="center" vertical="center"/>
      <protection/>
    </xf>
    <xf numFmtId="4" fontId="22" fillId="1" borderId="10" xfId="116" applyNumberFormat="1" applyFont="1" applyFill="1" applyBorder="1" applyAlignment="1">
      <alignment horizontal="center" vertical="center"/>
      <protection/>
    </xf>
    <xf numFmtId="4" fontId="22" fillId="1" borderId="12" xfId="116" applyNumberFormat="1" applyFont="1" applyFill="1" applyBorder="1" applyAlignment="1">
      <alignment horizontal="center" vertical="center"/>
      <protection/>
    </xf>
    <xf numFmtId="4" fontId="28" fillId="1" borderId="26" xfId="116" applyNumberFormat="1" applyFont="1" applyFill="1" applyBorder="1" applyAlignment="1">
      <alignment horizontal="center"/>
      <protection/>
    </xf>
    <xf numFmtId="4" fontId="28" fillId="1" borderId="28" xfId="116" applyNumberFormat="1" applyFont="1" applyFill="1" applyBorder="1" applyAlignment="1">
      <alignment horizontal="center"/>
      <protection/>
    </xf>
    <xf numFmtId="4" fontId="22" fillId="1" borderId="16" xfId="116" applyNumberFormat="1" applyFont="1" applyFill="1" applyBorder="1" applyAlignment="1">
      <alignment horizontal="center" vertical="top"/>
      <protection/>
    </xf>
    <xf numFmtId="4" fontId="22" fillId="1" borderId="17" xfId="116" applyNumberFormat="1" applyFont="1" applyFill="1" applyBorder="1" applyAlignment="1">
      <alignment horizontal="center" vertical="top"/>
      <protection/>
    </xf>
    <xf numFmtId="4" fontId="22" fillId="1" borderId="16" xfId="116" applyNumberFormat="1" applyFont="1" applyFill="1" applyBorder="1" applyAlignment="1">
      <alignment/>
      <protection/>
    </xf>
    <xf numFmtId="4" fontId="22" fillId="1" borderId="17" xfId="116" applyNumberFormat="1" applyFont="1" applyFill="1" applyBorder="1" applyAlignment="1">
      <alignment/>
      <protection/>
    </xf>
    <xf numFmtId="0" fontId="22" fillId="0" borderId="17" xfId="116" applyFont="1" applyFill="1" applyBorder="1" applyAlignment="1" quotePrefix="1">
      <alignment horizontal="center"/>
      <protection/>
    </xf>
    <xf numFmtId="0" fontId="22" fillId="0" borderId="17" xfId="116" applyFont="1" applyFill="1" applyBorder="1" applyAlignment="1">
      <alignment horizontal="center"/>
      <protection/>
    </xf>
    <xf numFmtId="0" fontId="22" fillId="1" borderId="11" xfId="116" applyFont="1" applyFill="1" applyBorder="1" applyAlignment="1">
      <alignment horizontal="center" vertical="center"/>
      <protection/>
    </xf>
    <xf numFmtId="0" fontId="22" fillId="1" borderId="11" xfId="116" applyFont="1" applyFill="1" applyBorder="1" applyAlignment="1">
      <alignment horizontal="center" vertical="center" wrapText="1"/>
      <protection/>
    </xf>
    <xf numFmtId="0" fontId="22" fillId="1" borderId="26" xfId="116" applyFont="1" applyFill="1" applyBorder="1" applyAlignment="1">
      <alignment horizontal="center" vertical="center"/>
      <protection/>
    </xf>
    <xf numFmtId="0" fontId="22" fillId="1" borderId="28" xfId="116" applyFont="1" applyFill="1" applyBorder="1" applyAlignment="1">
      <alignment horizontal="center" vertical="center"/>
      <protection/>
    </xf>
    <xf numFmtId="0" fontId="22" fillId="1" borderId="24" xfId="116" applyFont="1" applyFill="1" applyBorder="1" applyAlignment="1">
      <alignment horizontal="center" vertical="center"/>
      <protection/>
    </xf>
    <xf numFmtId="0" fontId="22" fillId="1" borderId="14" xfId="116" applyFont="1" applyFill="1" applyBorder="1" applyAlignment="1">
      <alignment horizontal="center" vertical="center"/>
      <protection/>
    </xf>
    <xf numFmtId="0" fontId="22" fillId="1" borderId="0" xfId="116" applyFont="1" applyFill="1" applyAlignment="1">
      <alignment horizontal="center" vertical="center"/>
      <protection/>
    </xf>
    <xf numFmtId="0" fontId="22" fillId="1" borderId="15" xfId="116" applyFont="1" applyFill="1" applyBorder="1" applyAlignment="1">
      <alignment horizontal="center" vertical="center"/>
      <protection/>
    </xf>
    <xf numFmtId="0" fontId="22" fillId="1" borderId="16" xfId="116" applyFont="1" applyFill="1" applyBorder="1" applyAlignment="1">
      <alignment horizontal="center" vertical="center"/>
      <protection/>
    </xf>
    <xf numFmtId="0" fontId="22" fillId="1" borderId="17" xfId="116" applyFont="1" applyFill="1" applyBorder="1" applyAlignment="1">
      <alignment horizontal="center" vertical="center"/>
      <protection/>
    </xf>
    <xf numFmtId="0" fontId="22" fillId="1" borderId="18" xfId="116" applyFont="1" applyFill="1" applyBorder="1" applyAlignment="1">
      <alignment horizontal="center" vertical="center"/>
      <protection/>
    </xf>
    <xf numFmtId="4" fontId="28" fillId="1" borderId="14" xfId="116" applyNumberFormat="1" applyFont="1" applyFill="1" applyBorder="1" applyAlignment="1">
      <alignment/>
      <protection/>
    </xf>
    <xf numFmtId="4" fontId="28" fillId="1" borderId="0" xfId="116" applyNumberFormat="1" applyFont="1" applyFill="1" applyBorder="1" applyAlignment="1">
      <alignment/>
      <protection/>
    </xf>
    <xf numFmtId="0" fontId="23" fillId="0" borderId="10" xfId="116" applyFont="1" applyBorder="1" applyAlignment="1">
      <alignment vertical="top" wrapText="1"/>
      <protection/>
    </xf>
    <xf numFmtId="0" fontId="23" fillId="0" borderId="11" xfId="116" applyFont="1" applyBorder="1" applyAlignment="1">
      <alignment vertical="top" wrapText="1"/>
      <protection/>
    </xf>
    <xf numFmtId="0" fontId="23" fillId="0" borderId="12" xfId="116" applyFont="1" applyBorder="1" applyAlignment="1">
      <alignment vertical="top" wrapText="1"/>
      <protection/>
    </xf>
    <xf numFmtId="4" fontId="28" fillId="1" borderId="24" xfId="116" applyNumberFormat="1" applyFont="1" applyFill="1" applyBorder="1" applyAlignment="1">
      <alignment horizontal="center"/>
      <protection/>
    </xf>
    <xf numFmtId="4" fontId="22" fillId="1" borderId="16" xfId="116" applyNumberFormat="1" applyFont="1" applyFill="1" applyBorder="1" applyAlignment="1">
      <alignment horizontal="center"/>
      <protection/>
    </xf>
    <xf numFmtId="4" fontId="22" fillId="1" borderId="17" xfId="116" applyNumberFormat="1" applyFont="1" applyFill="1" applyBorder="1" applyAlignment="1">
      <alignment horizontal="center"/>
      <protection/>
    </xf>
    <xf numFmtId="4" fontId="22" fillId="1" borderId="18" xfId="116" applyNumberFormat="1" applyFont="1" applyFill="1" applyBorder="1" applyAlignment="1">
      <alignment horizontal="center"/>
      <protection/>
    </xf>
    <xf numFmtId="4" fontId="22" fillId="1" borderId="10" xfId="116" applyNumberFormat="1" applyFont="1" applyFill="1" applyBorder="1" applyAlignment="1">
      <alignment horizontal="right" vertical="center"/>
      <protection/>
    </xf>
    <xf numFmtId="4" fontId="22" fillId="1" borderId="12" xfId="116" applyNumberFormat="1" applyFont="1" applyFill="1" applyBorder="1" applyAlignment="1">
      <alignment horizontal="right" vertical="center"/>
      <protection/>
    </xf>
    <xf numFmtId="0" fontId="22" fillId="1" borderId="0" xfId="116" applyFont="1" applyFill="1" applyBorder="1" applyAlignment="1">
      <alignment horizontal="center" vertical="center"/>
      <protection/>
    </xf>
    <xf numFmtId="0" fontId="22" fillId="17" borderId="0" xfId="116" applyFont="1" applyFill="1" applyBorder="1" applyAlignment="1" quotePrefix="1">
      <alignment horizontal="center"/>
      <protection/>
    </xf>
    <xf numFmtId="0" fontId="22" fillId="17" borderId="0" xfId="116" applyFont="1" applyFill="1" applyBorder="1" applyAlignment="1">
      <alignment horizontal="center"/>
      <protection/>
    </xf>
    <xf numFmtId="0" fontId="22" fillId="17" borderId="17" xfId="116" applyFont="1" applyFill="1" applyBorder="1" applyAlignment="1">
      <alignment horizontal="center"/>
      <protection/>
    </xf>
    <xf numFmtId="4" fontId="22" fillId="1" borderId="10" xfId="116" applyNumberFormat="1" applyFont="1" applyFill="1" applyBorder="1" applyAlignment="1">
      <alignment vertical="center"/>
      <protection/>
    </xf>
    <xf numFmtId="4" fontId="22" fillId="1" borderId="12" xfId="116" applyNumberFormat="1" applyFont="1" applyFill="1" applyBorder="1" applyAlignment="1">
      <alignment vertical="center"/>
      <protection/>
    </xf>
    <xf numFmtId="0" fontId="22" fillId="0" borderId="17" xfId="116" applyFont="1" applyBorder="1" applyAlignment="1" quotePrefix="1">
      <alignment horizontal="center"/>
      <protection/>
    </xf>
    <xf numFmtId="0" fontId="22" fillId="0" borderId="17" xfId="116" applyFont="1" applyBorder="1" applyAlignment="1">
      <alignment horizontal="center"/>
      <protection/>
    </xf>
    <xf numFmtId="38" fontId="23" fillId="0" borderId="10" xfId="116" applyNumberFormat="1" applyFont="1" applyBorder="1" applyAlignment="1">
      <alignment horizontal="left" vertical="top" wrapText="1"/>
      <protection/>
    </xf>
    <xf numFmtId="0" fontId="23" fillId="0" borderId="11" xfId="116" applyFont="1" applyBorder="1">
      <alignment/>
      <protection/>
    </xf>
    <xf numFmtId="38" fontId="23" fillId="0" borderId="37" xfId="116" applyNumberFormat="1" applyFont="1" applyBorder="1" applyAlignment="1">
      <alignment horizontal="left" vertical="top" wrapText="1"/>
      <protection/>
    </xf>
    <xf numFmtId="0" fontId="23" fillId="0" borderId="34" xfId="116" applyFont="1" applyBorder="1">
      <alignment/>
      <protection/>
    </xf>
    <xf numFmtId="0" fontId="23" fillId="0" borderId="20" xfId="116" applyFont="1" applyBorder="1">
      <alignment/>
      <protection/>
    </xf>
    <xf numFmtId="0" fontId="24" fillId="0" borderId="17" xfId="116" applyFont="1" applyBorder="1" applyAlignment="1">
      <alignment horizontal="center"/>
      <protection/>
    </xf>
    <xf numFmtId="0" fontId="22" fillId="0" borderId="0" xfId="116" applyFont="1" applyBorder="1" applyAlignment="1" quotePrefix="1">
      <alignment horizontal="center"/>
      <protection/>
    </xf>
    <xf numFmtId="0" fontId="22" fillId="0" borderId="0" xfId="116" applyFont="1" applyBorder="1" applyAlignment="1">
      <alignment horizontal="center"/>
      <protection/>
    </xf>
    <xf numFmtId="0" fontId="23" fillId="0" borderId="12" xfId="116" applyFont="1" applyBorder="1">
      <alignment/>
      <protection/>
    </xf>
    <xf numFmtId="4" fontId="22" fillId="1" borderId="18" xfId="116" applyNumberFormat="1" applyFont="1" applyFill="1" applyBorder="1" applyAlignment="1">
      <alignment horizontal="center" vertical="top"/>
      <protection/>
    </xf>
  </cellXfs>
  <cellStyles count="121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1 2" xfId="24"/>
    <cellStyle name="20% - akcent 2" xfId="25"/>
    <cellStyle name="20% - akcent 2 2" xfId="26"/>
    <cellStyle name="20% - akcent 3" xfId="27"/>
    <cellStyle name="20% - akcent 3 2" xfId="28"/>
    <cellStyle name="20% - akcent 4" xfId="29"/>
    <cellStyle name="20% - akcent 4 2" xfId="30"/>
    <cellStyle name="20% - akcent 5" xfId="31"/>
    <cellStyle name="20% - akcent 5 2" xfId="32"/>
    <cellStyle name="20% - akcent 6" xfId="33"/>
    <cellStyle name="20% - akcent 6 2" xfId="34"/>
    <cellStyle name="40% - akcent 1" xfId="35"/>
    <cellStyle name="40% - akcent 1 2" xfId="36"/>
    <cellStyle name="40% - akcent 2" xfId="37"/>
    <cellStyle name="40% - akcent 2 2" xfId="38"/>
    <cellStyle name="40% - akcent 3" xfId="39"/>
    <cellStyle name="40% - akcent 3 2" xfId="40"/>
    <cellStyle name="40% - akcent 4" xfId="41"/>
    <cellStyle name="40% - akcent 4 2" xfId="42"/>
    <cellStyle name="40% - akcent 5" xfId="43"/>
    <cellStyle name="40% - akcent 5 2" xfId="44"/>
    <cellStyle name="40% - akcent 6" xfId="45"/>
    <cellStyle name="40% - akcent 6 2" xfId="46"/>
    <cellStyle name="60% - akcent 1" xfId="47"/>
    <cellStyle name="60% - akcent 1 2" xfId="48"/>
    <cellStyle name="60% - akcent 2" xfId="49"/>
    <cellStyle name="60% - akcent 2 2" xfId="50"/>
    <cellStyle name="60% - akcent 3" xfId="51"/>
    <cellStyle name="60% - akcent 3 2" xfId="52"/>
    <cellStyle name="60% - akcent 4" xfId="53"/>
    <cellStyle name="60% - akcent 4 2" xfId="54"/>
    <cellStyle name="60% - akcent 5" xfId="55"/>
    <cellStyle name="60% - akcent 5 2" xfId="56"/>
    <cellStyle name="60% - akcent 6" xfId="57"/>
    <cellStyle name="60% - akcent 6 2" xfId="58"/>
    <cellStyle name="Akcent 1" xfId="59"/>
    <cellStyle name="Akcent 1 2" xfId="60"/>
    <cellStyle name="Akcent 2" xfId="61"/>
    <cellStyle name="Akcent 2 2" xfId="62"/>
    <cellStyle name="Akcent 3" xfId="63"/>
    <cellStyle name="Akcent 3 2" xfId="64"/>
    <cellStyle name="Akcent 4" xfId="65"/>
    <cellStyle name="Akcent 4 2" xfId="66"/>
    <cellStyle name="Akcent 5" xfId="67"/>
    <cellStyle name="Akcent 5 2" xfId="68"/>
    <cellStyle name="Akcent 6" xfId="69"/>
    <cellStyle name="Akcent 6 2" xfId="70"/>
    <cellStyle name="Comma [0]_laroux" xfId="71"/>
    <cellStyle name="Comma_laroux" xfId="72"/>
    <cellStyle name="Currency [0]_laroux" xfId="73"/>
    <cellStyle name="Currency_laroux" xfId="74"/>
    <cellStyle name="Dane wejściowe" xfId="75"/>
    <cellStyle name="Dane wejściowe 2" xfId="76"/>
    <cellStyle name="Dane wyjściowe" xfId="77"/>
    <cellStyle name="Dane wyjściowe 2" xfId="78"/>
    <cellStyle name="Dobre" xfId="79"/>
    <cellStyle name="Dobre 2" xfId="80"/>
    <cellStyle name="Comma" xfId="81"/>
    <cellStyle name="Comma [0]" xfId="82"/>
    <cellStyle name="Dziesiętny 2" xfId="83"/>
    <cellStyle name="Dziesiętny 2 2" xfId="84"/>
    <cellStyle name="Dziesiętny 3" xfId="85"/>
    <cellStyle name="Dziesiętny 4" xfId="86"/>
    <cellStyle name="Hyperlink" xfId="87"/>
    <cellStyle name="Komórka połączona" xfId="88"/>
    <cellStyle name="Komórka połączona 2" xfId="89"/>
    <cellStyle name="Komórka zaznaczona" xfId="90"/>
    <cellStyle name="Komórka zaznaczona 2" xfId="91"/>
    <cellStyle name="Nagłówek 1" xfId="92"/>
    <cellStyle name="Nagłówek 1 2" xfId="93"/>
    <cellStyle name="Nagłówek 2" xfId="94"/>
    <cellStyle name="Nagłówek 2 2" xfId="95"/>
    <cellStyle name="Nagłówek 3" xfId="96"/>
    <cellStyle name="Nagłówek 3 2" xfId="97"/>
    <cellStyle name="Nagłówek 4" xfId="98"/>
    <cellStyle name="Nagłówek 4 2" xfId="99"/>
    <cellStyle name="Neutralne" xfId="100"/>
    <cellStyle name="Neutralne 2" xfId="101"/>
    <cellStyle name="Normal_laroux" xfId="102"/>
    <cellStyle name="normální_laroux" xfId="103"/>
    <cellStyle name="Normalny 2" xfId="104"/>
    <cellStyle name="Normalny 2 2" xfId="105"/>
    <cellStyle name="Normalny 2 2 2" xfId="106"/>
    <cellStyle name="Normalny 2 2 3" xfId="107"/>
    <cellStyle name="Normalny 2 2 4" xfId="108"/>
    <cellStyle name="Normalny 2 3" xfId="109"/>
    <cellStyle name="Normalny 2 4" xfId="110"/>
    <cellStyle name="Normalny 3" xfId="111"/>
    <cellStyle name="Normalny 4" xfId="112"/>
    <cellStyle name="Normalny 5" xfId="113"/>
    <cellStyle name="Normalny 6" xfId="114"/>
    <cellStyle name="Normalny 7" xfId="115"/>
    <cellStyle name="Normalny_WPI poprawiane2008-2010 do 17.07 oddane skabonce 29.08.08" xfId="116"/>
    <cellStyle name="Obliczenia" xfId="117"/>
    <cellStyle name="Obliczenia 2" xfId="118"/>
    <cellStyle name="Followed Hyperlink" xfId="119"/>
    <cellStyle name="Percent" xfId="120"/>
    <cellStyle name="Suma" xfId="121"/>
    <cellStyle name="Suma 2" xfId="122"/>
    <cellStyle name="Tekst objaśnienia" xfId="123"/>
    <cellStyle name="Tekst objaśnienia 2" xfId="124"/>
    <cellStyle name="Tekst ostrzeżenia" xfId="125"/>
    <cellStyle name="Tekst ostrzeżenia 2" xfId="126"/>
    <cellStyle name="Tytuł" xfId="127"/>
    <cellStyle name="Tytuł 2" xfId="128"/>
    <cellStyle name="Uwaga" xfId="129"/>
    <cellStyle name="Uwaga 2" xfId="130"/>
    <cellStyle name="Currency" xfId="131"/>
    <cellStyle name="Currency [0]" xfId="132"/>
    <cellStyle name="Złe" xfId="133"/>
    <cellStyle name="Złe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751</xdr:row>
      <xdr:rowOff>0</xdr:rowOff>
    </xdr:from>
    <xdr:to>
      <xdr:col>3</xdr:col>
      <xdr:colOff>0</xdr:colOff>
      <xdr:row>751</xdr:row>
      <xdr:rowOff>0</xdr:rowOff>
    </xdr:to>
    <xdr:sp>
      <xdr:nvSpPr>
        <xdr:cNvPr id="1" name="Line 1"/>
        <xdr:cNvSpPr>
          <a:spLocks/>
        </xdr:cNvSpPr>
      </xdr:nvSpPr>
      <xdr:spPr>
        <a:xfrm>
          <a:off x="50673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" name="Line 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3" name="Line 3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4" name="Line 4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5" name="Line 5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6" name="Line 6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0</xdr:colOff>
      <xdr:row>751</xdr:row>
      <xdr:rowOff>0</xdr:rowOff>
    </xdr:to>
    <xdr:sp>
      <xdr:nvSpPr>
        <xdr:cNvPr id="7" name="Line 7"/>
        <xdr:cNvSpPr>
          <a:spLocks/>
        </xdr:cNvSpPr>
      </xdr:nvSpPr>
      <xdr:spPr>
        <a:xfrm>
          <a:off x="50673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8" name="Line 8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9" name="Line 9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0</xdr:colOff>
      <xdr:row>751</xdr:row>
      <xdr:rowOff>0</xdr:rowOff>
    </xdr:to>
    <xdr:sp>
      <xdr:nvSpPr>
        <xdr:cNvPr id="10" name="Line 10"/>
        <xdr:cNvSpPr>
          <a:spLocks/>
        </xdr:cNvSpPr>
      </xdr:nvSpPr>
      <xdr:spPr>
        <a:xfrm>
          <a:off x="50673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1" name="Line 11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0</xdr:colOff>
      <xdr:row>751</xdr:row>
      <xdr:rowOff>0</xdr:rowOff>
    </xdr:to>
    <xdr:sp>
      <xdr:nvSpPr>
        <xdr:cNvPr id="12" name="Line 12"/>
        <xdr:cNvSpPr>
          <a:spLocks/>
        </xdr:cNvSpPr>
      </xdr:nvSpPr>
      <xdr:spPr>
        <a:xfrm>
          <a:off x="50673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3" name="Line 13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0</xdr:colOff>
      <xdr:row>751</xdr:row>
      <xdr:rowOff>0</xdr:rowOff>
    </xdr:to>
    <xdr:sp>
      <xdr:nvSpPr>
        <xdr:cNvPr id="14" name="Line 14"/>
        <xdr:cNvSpPr>
          <a:spLocks/>
        </xdr:cNvSpPr>
      </xdr:nvSpPr>
      <xdr:spPr>
        <a:xfrm>
          <a:off x="50673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5" name="Line 15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6" name="Line 16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7" name="Line 17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751</xdr:row>
      <xdr:rowOff>0</xdr:rowOff>
    </xdr:from>
    <xdr:to>
      <xdr:col>7</xdr:col>
      <xdr:colOff>533400</xdr:colOff>
      <xdr:row>751</xdr:row>
      <xdr:rowOff>0</xdr:rowOff>
    </xdr:to>
    <xdr:sp>
      <xdr:nvSpPr>
        <xdr:cNvPr id="18" name="Line 18"/>
        <xdr:cNvSpPr>
          <a:spLocks/>
        </xdr:cNvSpPr>
      </xdr:nvSpPr>
      <xdr:spPr>
        <a:xfrm>
          <a:off x="9534525" y="1077372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751</xdr:row>
      <xdr:rowOff>0</xdr:rowOff>
    </xdr:from>
    <xdr:to>
      <xdr:col>7</xdr:col>
      <xdr:colOff>533400</xdr:colOff>
      <xdr:row>751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000" y="1077372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0" name="Line 2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1" name="Line 21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2" name="Line 2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23" name="Line 23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24" name="Line 24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5" name="Line 25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6" name="Line 26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7" name="Line 27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8" name="Line 28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751</xdr:row>
      <xdr:rowOff>0</xdr:rowOff>
    </xdr:from>
    <xdr:to>
      <xdr:col>9</xdr:col>
      <xdr:colOff>0</xdr:colOff>
      <xdr:row>751</xdr:row>
      <xdr:rowOff>0</xdr:rowOff>
    </xdr:to>
    <xdr:sp>
      <xdr:nvSpPr>
        <xdr:cNvPr id="29" name="Line 29"/>
        <xdr:cNvSpPr>
          <a:spLocks/>
        </xdr:cNvSpPr>
      </xdr:nvSpPr>
      <xdr:spPr>
        <a:xfrm>
          <a:off x="11220450" y="10773727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30" name="Line 3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751</xdr:row>
      <xdr:rowOff>0</xdr:rowOff>
    </xdr:from>
    <xdr:to>
      <xdr:col>8</xdr:col>
      <xdr:colOff>485775</xdr:colOff>
      <xdr:row>751</xdr:row>
      <xdr:rowOff>0</xdr:rowOff>
    </xdr:to>
    <xdr:sp>
      <xdr:nvSpPr>
        <xdr:cNvPr id="31" name="Line 31"/>
        <xdr:cNvSpPr>
          <a:spLocks/>
        </xdr:cNvSpPr>
      </xdr:nvSpPr>
      <xdr:spPr>
        <a:xfrm>
          <a:off x="10629900" y="1077372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32" name="Line 32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751</xdr:row>
      <xdr:rowOff>0</xdr:rowOff>
    </xdr:from>
    <xdr:to>
      <xdr:col>8</xdr:col>
      <xdr:colOff>504825</xdr:colOff>
      <xdr:row>751</xdr:row>
      <xdr:rowOff>0</xdr:rowOff>
    </xdr:to>
    <xdr:sp>
      <xdr:nvSpPr>
        <xdr:cNvPr id="33" name="Line 33"/>
        <xdr:cNvSpPr>
          <a:spLocks/>
        </xdr:cNvSpPr>
      </xdr:nvSpPr>
      <xdr:spPr>
        <a:xfrm>
          <a:off x="10610850" y="1077372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751</xdr:row>
      <xdr:rowOff>0</xdr:rowOff>
    </xdr:from>
    <xdr:to>
      <xdr:col>8</xdr:col>
      <xdr:colOff>466725</xdr:colOff>
      <xdr:row>751</xdr:row>
      <xdr:rowOff>0</xdr:rowOff>
    </xdr:to>
    <xdr:sp>
      <xdr:nvSpPr>
        <xdr:cNvPr id="34" name="Line 34"/>
        <xdr:cNvSpPr>
          <a:spLocks/>
        </xdr:cNvSpPr>
      </xdr:nvSpPr>
      <xdr:spPr>
        <a:xfrm>
          <a:off x="10544175" y="107737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35" name="Line 35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36" name="Line 36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751</xdr:row>
      <xdr:rowOff>0</xdr:rowOff>
    </xdr:from>
    <xdr:to>
      <xdr:col>8</xdr:col>
      <xdr:colOff>495300</xdr:colOff>
      <xdr:row>751</xdr:row>
      <xdr:rowOff>0</xdr:rowOff>
    </xdr:to>
    <xdr:sp>
      <xdr:nvSpPr>
        <xdr:cNvPr id="37" name="Line 37"/>
        <xdr:cNvSpPr>
          <a:spLocks/>
        </xdr:cNvSpPr>
      </xdr:nvSpPr>
      <xdr:spPr>
        <a:xfrm>
          <a:off x="10591800" y="1077372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38" name="Line 38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751</xdr:row>
      <xdr:rowOff>0</xdr:rowOff>
    </xdr:from>
    <xdr:to>
      <xdr:col>10</xdr:col>
      <xdr:colOff>514350</xdr:colOff>
      <xdr:row>751</xdr:row>
      <xdr:rowOff>0</xdr:rowOff>
    </xdr:to>
    <xdr:sp>
      <xdr:nvSpPr>
        <xdr:cNvPr id="39" name="Line 39"/>
        <xdr:cNvSpPr>
          <a:spLocks/>
        </xdr:cNvSpPr>
      </xdr:nvSpPr>
      <xdr:spPr>
        <a:xfrm>
          <a:off x="12896850" y="10773727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40" name="Line 4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41" name="Line 41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42" name="Line 4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43" name="Line 43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44" name="Line 44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45" name="Line 45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46" name="Line 46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47" name="Line 47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48" name="Line 48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49" name="Line 49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50" name="Line 5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751</xdr:row>
      <xdr:rowOff>0</xdr:rowOff>
    </xdr:from>
    <xdr:to>
      <xdr:col>9</xdr:col>
      <xdr:colOff>0</xdr:colOff>
      <xdr:row>751</xdr:row>
      <xdr:rowOff>0</xdr:rowOff>
    </xdr:to>
    <xdr:sp>
      <xdr:nvSpPr>
        <xdr:cNvPr id="51" name="Line 51"/>
        <xdr:cNvSpPr>
          <a:spLocks/>
        </xdr:cNvSpPr>
      </xdr:nvSpPr>
      <xdr:spPr>
        <a:xfrm>
          <a:off x="11220450" y="10773727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52" name="Line 5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751</xdr:row>
      <xdr:rowOff>0</xdr:rowOff>
    </xdr:from>
    <xdr:to>
      <xdr:col>8</xdr:col>
      <xdr:colOff>485775</xdr:colOff>
      <xdr:row>751</xdr:row>
      <xdr:rowOff>0</xdr:rowOff>
    </xdr:to>
    <xdr:sp>
      <xdr:nvSpPr>
        <xdr:cNvPr id="53" name="Line 53"/>
        <xdr:cNvSpPr>
          <a:spLocks/>
        </xdr:cNvSpPr>
      </xdr:nvSpPr>
      <xdr:spPr>
        <a:xfrm>
          <a:off x="10629900" y="1077372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54" name="Line 54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751</xdr:row>
      <xdr:rowOff>0</xdr:rowOff>
    </xdr:from>
    <xdr:to>
      <xdr:col>8</xdr:col>
      <xdr:colOff>504825</xdr:colOff>
      <xdr:row>751</xdr:row>
      <xdr:rowOff>0</xdr:rowOff>
    </xdr:to>
    <xdr:sp>
      <xdr:nvSpPr>
        <xdr:cNvPr id="55" name="Line 55"/>
        <xdr:cNvSpPr>
          <a:spLocks/>
        </xdr:cNvSpPr>
      </xdr:nvSpPr>
      <xdr:spPr>
        <a:xfrm>
          <a:off x="10610850" y="1077372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751</xdr:row>
      <xdr:rowOff>0</xdr:rowOff>
    </xdr:from>
    <xdr:to>
      <xdr:col>8</xdr:col>
      <xdr:colOff>466725</xdr:colOff>
      <xdr:row>751</xdr:row>
      <xdr:rowOff>0</xdr:rowOff>
    </xdr:to>
    <xdr:sp>
      <xdr:nvSpPr>
        <xdr:cNvPr id="56" name="Line 56"/>
        <xdr:cNvSpPr>
          <a:spLocks/>
        </xdr:cNvSpPr>
      </xdr:nvSpPr>
      <xdr:spPr>
        <a:xfrm>
          <a:off x="10544175" y="107737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57" name="Line 57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58" name="Line 58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751</xdr:row>
      <xdr:rowOff>0</xdr:rowOff>
    </xdr:from>
    <xdr:to>
      <xdr:col>8</xdr:col>
      <xdr:colOff>495300</xdr:colOff>
      <xdr:row>751</xdr:row>
      <xdr:rowOff>0</xdr:rowOff>
    </xdr:to>
    <xdr:sp>
      <xdr:nvSpPr>
        <xdr:cNvPr id="59" name="Line 59"/>
        <xdr:cNvSpPr>
          <a:spLocks/>
        </xdr:cNvSpPr>
      </xdr:nvSpPr>
      <xdr:spPr>
        <a:xfrm>
          <a:off x="10591800" y="1077372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60" name="Line 6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751</xdr:row>
      <xdr:rowOff>0</xdr:rowOff>
    </xdr:from>
    <xdr:to>
      <xdr:col>10</xdr:col>
      <xdr:colOff>514350</xdr:colOff>
      <xdr:row>751</xdr:row>
      <xdr:rowOff>0</xdr:rowOff>
    </xdr:to>
    <xdr:sp>
      <xdr:nvSpPr>
        <xdr:cNvPr id="61" name="Line 61"/>
        <xdr:cNvSpPr>
          <a:spLocks/>
        </xdr:cNvSpPr>
      </xdr:nvSpPr>
      <xdr:spPr>
        <a:xfrm>
          <a:off x="12896850" y="10773727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62" name="Line 6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63" name="Line 63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64" name="Line 64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65" name="Line 65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66" name="Line 66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67" name="Line 67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68" name="Line 68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69" name="Line 69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70" name="Line 70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71" name="Line 71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72" name="Line 7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751</xdr:row>
      <xdr:rowOff>0</xdr:rowOff>
    </xdr:from>
    <xdr:to>
      <xdr:col>9</xdr:col>
      <xdr:colOff>0</xdr:colOff>
      <xdr:row>751</xdr:row>
      <xdr:rowOff>0</xdr:rowOff>
    </xdr:to>
    <xdr:sp>
      <xdr:nvSpPr>
        <xdr:cNvPr id="73" name="Line 73"/>
        <xdr:cNvSpPr>
          <a:spLocks/>
        </xdr:cNvSpPr>
      </xdr:nvSpPr>
      <xdr:spPr>
        <a:xfrm>
          <a:off x="11220450" y="10773727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74" name="Line 74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751</xdr:row>
      <xdr:rowOff>0</xdr:rowOff>
    </xdr:from>
    <xdr:to>
      <xdr:col>8</xdr:col>
      <xdr:colOff>485775</xdr:colOff>
      <xdr:row>751</xdr:row>
      <xdr:rowOff>0</xdr:rowOff>
    </xdr:to>
    <xdr:sp>
      <xdr:nvSpPr>
        <xdr:cNvPr id="75" name="Line 75"/>
        <xdr:cNvSpPr>
          <a:spLocks/>
        </xdr:cNvSpPr>
      </xdr:nvSpPr>
      <xdr:spPr>
        <a:xfrm>
          <a:off x="10629900" y="1077372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76" name="Line 76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751</xdr:row>
      <xdr:rowOff>0</xdr:rowOff>
    </xdr:from>
    <xdr:to>
      <xdr:col>8</xdr:col>
      <xdr:colOff>504825</xdr:colOff>
      <xdr:row>751</xdr:row>
      <xdr:rowOff>0</xdr:rowOff>
    </xdr:to>
    <xdr:sp>
      <xdr:nvSpPr>
        <xdr:cNvPr id="77" name="Line 77"/>
        <xdr:cNvSpPr>
          <a:spLocks/>
        </xdr:cNvSpPr>
      </xdr:nvSpPr>
      <xdr:spPr>
        <a:xfrm>
          <a:off x="10610850" y="1077372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751</xdr:row>
      <xdr:rowOff>0</xdr:rowOff>
    </xdr:from>
    <xdr:to>
      <xdr:col>8</xdr:col>
      <xdr:colOff>466725</xdr:colOff>
      <xdr:row>751</xdr:row>
      <xdr:rowOff>0</xdr:rowOff>
    </xdr:to>
    <xdr:sp>
      <xdr:nvSpPr>
        <xdr:cNvPr id="78" name="Line 78"/>
        <xdr:cNvSpPr>
          <a:spLocks/>
        </xdr:cNvSpPr>
      </xdr:nvSpPr>
      <xdr:spPr>
        <a:xfrm>
          <a:off x="10544175" y="107737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79" name="Line 79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80" name="Line 8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751</xdr:row>
      <xdr:rowOff>0</xdr:rowOff>
    </xdr:from>
    <xdr:to>
      <xdr:col>8</xdr:col>
      <xdr:colOff>495300</xdr:colOff>
      <xdr:row>751</xdr:row>
      <xdr:rowOff>0</xdr:rowOff>
    </xdr:to>
    <xdr:sp>
      <xdr:nvSpPr>
        <xdr:cNvPr id="81" name="Line 81"/>
        <xdr:cNvSpPr>
          <a:spLocks/>
        </xdr:cNvSpPr>
      </xdr:nvSpPr>
      <xdr:spPr>
        <a:xfrm>
          <a:off x="10591800" y="1077372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82" name="Line 8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751</xdr:row>
      <xdr:rowOff>0</xdr:rowOff>
    </xdr:from>
    <xdr:to>
      <xdr:col>10</xdr:col>
      <xdr:colOff>514350</xdr:colOff>
      <xdr:row>751</xdr:row>
      <xdr:rowOff>0</xdr:rowOff>
    </xdr:to>
    <xdr:sp>
      <xdr:nvSpPr>
        <xdr:cNvPr id="83" name="Line 83"/>
        <xdr:cNvSpPr>
          <a:spLocks/>
        </xdr:cNvSpPr>
      </xdr:nvSpPr>
      <xdr:spPr>
        <a:xfrm>
          <a:off x="12896850" y="10773727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84" name="Line 84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85" name="Line 85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86" name="Line 86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87" name="Line 87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88" name="Line 88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89" name="Line 89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90" name="Line 90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91" name="Line 91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92" name="Line 92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93" name="Line 181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94" name="Line 18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751</xdr:row>
      <xdr:rowOff>0</xdr:rowOff>
    </xdr:from>
    <xdr:to>
      <xdr:col>9</xdr:col>
      <xdr:colOff>0</xdr:colOff>
      <xdr:row>751</xdr:row>
      <xdr:rowOff>0</xdr:rowOff>
    </xdr:to>
    <xdr:sp>
      <xdr:nvSpPr>
        <xdr:cNvPr id="95" name="Line 183"/>
        <xdr:cNvSpPr>
          <a:spLocks/>
        </xdr:cNvSpPr>
      </xdr:nvSpPr>
      <xdr:spPr>
        <a:xfrm>
          <a:off x="11220450" y="10773727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96" name="Line 184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751</xdr:row>
      <xdr:rowOff>0</xdr:rowOff>
    </xdr:from>
    <xdr:to>
      <xdr:col>8</xdr:col>
      <xdr:colOff>485775</xdr:colOff>
      <xdr:row>751</xdr:row>
      <xdr:rowOff>0</xdr:rowOff>
    </xdr:to>
    <xdr:sp>
      <xdr:nvSpPr>
        <xdr:cNvPr id="97" name="Line 185"/>
        <xdr:cNvSpPr>
          <a:spLocks/>
        </xdr:cNvSpPr>
      </xdr:nvSpPr>
      <xdr:spPr>
        <a:xfrm>
          <a:off x="10629900" y="1077372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98" name="Line 186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751</xdr:row>
      <xdr:rowOff>0</xdr:rowOff>
    </xdr:from>
    <xdr:to>
      <xdr:col>8</xdr:col>
      <xdr:colOff>504825</xdr:colOff>
      <xdr:row>751</xdr:row>
      <xdr:rowOff>0</xdr:rowOff>
    </xdr:to>
    <xdr:sp>
      <xdr:nvSpPr>
        <xdr:cNvPr id="99" name="Line 187"/>
        <xdr:cNvSpPr>
          <a:spLocks/>
        </xdr:cNvSpPr>
      </xdr:nvSpPr>
      <xdr:spPr>
        <a:xfrm>
          <a:off x="10610850" y="1077372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751</xdr:row>
      <xdr:rowOff>0</xdr:rowOff>
    </xdr:from>
    <xdr:to>
      <xdr:col>8</xdr:col>
      <xdr:colOff>466725</xdr:colOff>
      <xdr:row>751</xdr:row>
      <xdr:rowOff>0</xdr:rowOff>
    </xdr:to>
    <xdr:sp>
      <xdr:nvSpPr>
        <xdr:cNvPr id="100" name="Line 188"/>
        <xdr:cNvSpPr>
          <a:spLocks/>
        </xdr:cNvSpPr>
      </xdr:nvSpPr>
      <xdr:spPr>
        <a:xfrm>
          <a:off x="10544175" y="107737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01" name="Line 189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02" name="Line 19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751</xdr:row>
      <xdr:rowOff>0</xdr:rowOff>
    </xdr:from>
    <xdr:to>
      <xdr:col>8</xdr:col>
      <xdr:colOff>495300</xdr:colOff>
      <xdr:row>751</xdr:row>
      <xdr:rowOff>0</xdr:rowOff>
    </xdr:to>
    <xdr:sp>
      <xdr:nvSpPr>
        <xdr:cNvPr id="103" name="Line 191"/>
        <xdr:cNvSpPr>
          <a:spLocks/>
        </xdr:cNvSpPr>
      </xdr:nvSpPr>
      <xdr:spPr>
        <a:xfrm>
          <a:off x="10591800" y="1077372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04" name="Line 19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751</xdr:row>
      <xdr:rowOff>0</xdr:rowOff>
    </xdr:from>
    <xdr:to>
      <xdr:col>10</xdr:col>
      <xdr:colOff>514350</xdr:colOff>
      <xdr:row>751</xdr:row>
      <xdr:rowOff>0</xdr:rowOff>
    </xdr:to>
    <xdr:sp>
      <xdr:nvSpPr>
        <xdr:cNvPr id="105" name="Line 193"/>
        <xdr:cNvSpPr>
          <a:spLocks/>
        </xdr:cNvSpPr>
      </xdr:nvSpPr>
      <xdr:spPr>
        <a:xfrm>
          <a:off x="12896850" y="10773727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06" name="Line 194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107" name="Line 195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08" name="Line 196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109" name="Line 197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110" name="Line 198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11" name="Line 199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12" name="Line 200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13" name="Line 201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14" name="Line 202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751</xdr:row>
      <xdr:rowOff>0</xdr:rowOff>
    </xdr:from>
    <xdr:to>
      <xdr:col>7</xdr:col>
      <xdr:colOff>495300</xdr:colOff>
      <xdr:row>751</xdr:row>
      <xdr:rowOff>0</xdr:rowOff>
    </xdr:to>
    <xdr:sp>
      <xdr:nvSpPr>
        <xdr:cNvPr id="115" name="Line 205"/>
        <xdr:cNvSpPr>
          <a:spLocks/>
        </xdr:cNvSpPr>
      </xdr:nvSpPr>
      <xdr:spPr>
        <a:xfrm>
          <a:off x="9429750" y="10773727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751</xdr:row>
      <xdr:rowOff>0</xdr:rowOff>
    </xdr:from>
    <xdr:to>
      <xdr:col>7</xdr:col>
      <xdr:colOff>533400</xdr:colOff>
      <xdr:row>751</xdr:row>
      <xdr:rowOff>0</xdr:rowOff>
    </xdr:to>
    <xdr:sp>
      <xdr:nvSpPr>
        <xdr:cNvPr id="116" name="Line 206"/>
        <xdr:cNvSpPr>
          <a:spLocks/>
        </xdr:cNvSpPr>
      </xdr:nvSpPr>
      <xdr:spPr>
        <a:xfrm>
          <a:off x="9467850" y="10773727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751</xdr:row>
      <xdr:rowOff>0</xdr:rowOff>
    </xdr:from>
    <xdr:to>
      <xdr:col>8</xdr:col>
      <xdr:colOff>561975</xdr:colOff>
      <xdr:row>751</xdr:row>
      <xdr:rowOff>0</xdr:rowOff>
    </xdr:to>
    <xdr:sp>
      <xdr:nvSpPr>
        <xdr:cNvPr id="117" name="Line 224"/>
        <xdr:cNvSpPr>
          <a:spLocks/>
        </xdr:cNvSpPr>
      </xdr:nvSpPr>
      <xdr:spPr>
        <a:xfrm flipV="1">
          <a:off x="10477500" y="10773727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18" name="Line 227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0</xdr:colOff>
      <xdr:row>751</xdr:row>
      <xdr:rowOff>0</xdr:rowOff>
    </xdr:to>
    <xdr:sp>
      <xdr:nvSpPr>
        <xdr:cNvPr id="119" name="Line 1"/>
        <xdr:cNvSpPr>
          <a:spLocks/>
        </xdr:cNvSpPr>
      </xdr:nvSpPr>
      <xdr:spPr>
        <a:xfrm>
          <a:off x="50673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20" name="Line 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21" name="Line 3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22" name="Line 4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23" name="Line 5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24" name="Line 6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0</xdr:colOff>
      <xdr:row>751</xdr:row>
      <xdr:rowOff>0</xdr:rowOff>
    </xdr:to>
    <xdr:sp>
      <xdr:nvSpPr>
        <xdr:cNvPr id="125" name="Line 7"/>
        <xdr:cNvSpPr>
          <a:spLocks/>
        </xdr:cNvSpPr>
      </xdr:nvSpPr>
      <xdr:spPr>
        <a:xfrm>
          <a:off x="50673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26" name="Line 8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27" name="Line 9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0</xdr:colOff>
      <xdr:row>751</xdr:row>
      <xdr:rowOff>0</xdr:rowOff>
    </xdr:to>
    <xdr:sp>
      <xdr:nvSpPr>
        <xdr:cNvPr id="128" name="Line 10"/>
        <xdr:cNvSpPr>
          <a:spLocks/>
        </xdr:cNvSpPr>
      </xdr:nvSpPr>
      <xdr:spPr>
        <a:xfrm>
          <a:off x="50673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29" name="Line 11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0</xdr:colOff>
      <xdr:row>751</xdr:row>
      <xdr:rowOff>0</xdr:rowOff>
    </xdr:to>
    <xdr:sp>
      <xdr:nvSpPr>
        <xdr:cNvPr id="130" name="Line 12"/>
        <xdr:cNvSpPr>
          <a:spLocks/>
        </xdr:cNvSpPr>
      </xdr:nvSpPr>
      <xdr:spPr>
        <a:xfrm>
          <a:off x="50673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31" name="Line 13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0</xdr:colOff>
      <xdr:row>751</xdr:row>
      <xdr:rowOff>0</xdr:rowOff>
    </xdr:to>
    <xdr:sp>
      <xdr:nvSpPr>
        <xdr:cNvPr id="132" name="Line 14"/>
        <xdr:cNvSpPr>
          <a:spLocks/>
        </xdr:cNvSpPr>
      </xdr:nvSpPr>
      <xdr:spPr>
        <a:xfrm>
          <a:off x="50673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33" name="Line 15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34" name="Line 16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35" name="Line 17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751</xdr:row>
      <xdr:rowOff>0</xdr:rowOff>
    </xdr:from>
    <xdr:to>
      <xdr:col>7</xdr:col>
      <xdr:colOff>533400</xdr:colOff>
      <xdr:row>751</xdr:row>
      <xdr:rowOff>0</xdr:rowOff>
    </xdr:to>
    <xdr:sp>
      <xdr:nvSpPr>
        <xdr:cNvPr id="136" name="Line 18"/>
        <xdr:cNvSpPr>
          <a:spLocks/>
        </xdr:cNvSpPr>
      </xdr:nvSpPr>
      <xdr:spPr>
        <a:xfrm>
          <a:off x="9534525" y="1077372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751</xdr:row>
      <xdr:rowOff>0</xdr:rowOff>
    </xdr:from>
    <xdr:to>
      <xdr:col>7</xdr:col>
      <xdr:colOff>533400</xdr:colOff>
      <xdr:row>751</xdr:row>
      <xdr:rowOff>0</xdr:rowOff>
    </xdr:to>
    <xdr:sp>
      <xdr:nvSpPr>
        <xdr:cNvPr id="137" name="Line 19"/>
        <xdr:cNvSpPr>
          <a:spLocks/>
        </xdr:cNvSpPr>
      </xdr:nvSpPr>
      <xdr:spPr>
        <a:xfrm>
          <a:off x="9525000" y="1077372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38" name="Line 2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39" name="Line 21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40" name="Line 2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41" name="Line 23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42" name="Line 24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43" name="Line 25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44" name="Line 26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45" name="Line 27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46" name="Line 28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751</xdr:row>
      <xdr:rowOff>0</xdr:rowOff>
    </xdr:from>
    <xdr:to>
      <xdr:col>9</xdr:col>
      <xdr:colOff>0</xdr:colOff>
      <xdr:row>751</xdr:row>
      <xdr:rowOff>0</xdr:rowOff>
    </xdr:to>
    <xdr:sp>
      <xdr:nvSpPr>
        <xdr:cNvPr id="147" name="Line 29"/>
        <xdr:cNvSpPr>
          <a:spLocks/>
        </xdr:cNvSpPr>
      </xdr:nvSpPr>
      <xdr:spPr>
        <a:xfrm>
          <a:off x="11220450" y="10773727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48" name="Line 3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751</xdr:row>
      <xdr:rowOff>0</xdr:rowOff>
    </xdr:from>
    <xdr:to>
      <xdr:col>8</xdr:col>
      <xdr:colOff>485775</xdr:colOff>
      <xdr:row>751</xdr:row>
      <xdr:rowOff>0</xdr:rowOff>
    </xdr:to>
    <xdr:sp>
      <xdr:nvSpPr>
        <xdr:cNvPr id="149" name="Line 31"/>
        <xdr:cNvSpPr>
          <a:spLocks/>
        </xdr:cNvSpPr>
      </xdr:nvSpPr>
      <xdr:spPr>
        <a:xfrm>
          <a:off x="10629900" y="1077372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150" name="Line 32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751</xdr:row>
      <xdr:rowOff>0</xdr:rowOff>
    </xdr:from>
    <xdr:to>
      <xdr:col>8</xdr:col>
      <xdr:colOff>504825</xdr:colOff>
      <xdr:row>751</xdr:row>
      <xdr:rowOff>0</xdr:rowOff>
    </xdr:to>
    <xdr:sp>
      <xdr:nvSpPr>
        <xdr:cNvPr id="151" name="Line 33"/>
        <xdr:cNvSpPr>
          <a:spLocks/>
        </xdr:cNvSpPr>
      </xdr:nvSpPr>
      <xdr:spPr>
        <a:xfrm>
          <a:off x="10610850" y="1077372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751</xdr:row>
      <xdr:rowOff>0</xdr:rowOff>
    </xdr:from>
    <xdr:to>
      <xdr:col>8</xdr:col>
      <xdr:colOff>466725</xdr:colOff>
      <xdr:row>751</xdr:row>
      <xdr:rowOff>0</xdr:rowOff>
    </xdr:to>
    <xdr:sp>
      <xdr:nvSpPr>
        <xdr:cNvPr id="152" name="Line 34"/>
        <xdr:cNvSpPr>
          <a:spLocks/>
        </xdr:cNvSpPr>
      </xdr:nvSpPr>
      <xdr:spPr>
        <a:xfrm>
          <a:off x="10544175" y="107737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53" name="Line 35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54" name="Line 36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751</xdr:row>
      <xdr:rowOff>0</xdr:rowOff>
    </xdr:from>
    <xdr:to>
      <xdr:col>8</xdr:col>
      <xdr:colOff>495300</xdr:colOff>
      <xdr:row>751</xdr:row>
      <xdr:rowOff>0</xdr:rowOff>
    </xdr:to>
    <xdr:sp>
      <xdr:nvSpPr>
        <xdr:cNvPr id="155" name="Line 37"/>
        <xdr:cNvSpPr>
          <a:spLocks/>
        </xdr:cNvSpPr>
      </xdr:nvSpPr>
      <xdr:spPr>
        <a:xfrm>
          <a:off x="10591800" y="1077372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56" name="Line 38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751</xdr:row>
      <xdr:rowOff>0</xdr:rowOff>
    </xdr:from>
    <xdr:to>
      <xdr:col>10</xdr:col>
      <xdr:colOff>514350</xdr:colOff>
      <xdr:row>751</xdr:row>
      <xdr:rowOff>0</xdr:rowOff>
    </xdr:to>
    <xdr:sp>
      <xdr:nvSpPr>
        <xdr:cNvPr id="157" name="Line 39"/>
        <xdr:cNvSpPr>
          <a:spLocks/>
        </xdr:cNvSpPr>
      </xdr:nvSpPr>
      <xdr:spPr>
        <a:xfrm>
          <a:off x="12896850" y="10773727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58" name="Line 4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159" name="Line 41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60" name="Line 4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161" name="Line 43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162" name="Line 44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63" name="Line 45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64" name="Line 46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65" name="Line 47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66" name="Line 48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67" name="Line 49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68" name="Line 5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751</xdr:row>
      <xdr:rowOff>0</xdr:rowOff>
    </xdr:from>
    <xdr:to>
      <xdr:col>9</xdr:col>
      <xdr:colOff>0</xdr:colOff>
      <xdr:row>751</xdr:row>
      <xdr:rowOff>0</xdr:rowOff>
    </xdr:to>
    <xdr:sp>
      <xdr:nvSpPr>
        <xdr:cNvPr id="169" name="Line 51"/>
        <xdr:cNvSpPr>
          <a:spLocks/>
        </xdr:cNvSpPr>
      </xdr:nvSpPr>
      <xdr:spPr>
        <a:xfrm>
          <a:off x="11220450" y="10773727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70" name="Line 5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751</xdr:row>
      <xdr:rowOff>0</xdr:rowOff>
    </xdr:from>
    <xdr:to>
      <xdr:col>8</xdr:col>
      <xdr:colOff>485775</xdr:colOff>
      <xdr:row>751</xdr:row>
      <xdr:rowOff>0</xdr:rowOff>
    </xdr:to>
    <xdr:sp>
      <xdr:nvSpPr>
        <xdr:cNvPr id="171" name="Line 53"/>
        <xdr:cNvSpPr>
          <a:spLocks/>
        </xdr:cNvSpPr>
      </xdr:nvSpPr>
      <xdr:spPr>
        <a:xfrm>
          <a:off x="10629900" y="1077372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172" name="Line 54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751</xdr:row>
      <xdr:rowOff>0</xdr:rowOff>
    </xdr:from>
    <xdr:to>
      <xdr:col>8</xdr:col>
      <xdr:colOff>504825</xdr:colOff>
      <xdr:row>751</xdr:row>
      <xdr:rowOff>0</xdr:rowOff>
    </xdr:to>
    <xdr:sp>
      <xdr:nvSpPr>
        <xdr:cNvPr id="173" name="Line 55"/>
        <xdr:cNvSpPr>
          <a:spLocks/>
        </xdr:cNvSpPr>
      </xdr:nvSpPr>
      <xdr:spPr>
        <a:xfrm>
          <a:off x="10610850" y="1077372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751</xdr:row>
      <xdr:rowOff>0</xdr:rowOff>
    </xdr:from>
    <xdr:to>
      <xdr:col>8</xdr:col>
      <xdr:colOff>466725</xdr:colOff>
      <xdr:row>751</xdr:row>
      <xdr:rowOff>0</xdr:rowOff>
    </xdr:to>
    <xdr:sp>
      <xdr:nvSpPr>
        <xdr:cNvPr id="174" name="Line 56"/>
        <xdr:cNvSpPr>
          <a:spLocks/>
        </xdr:cNvSpPr>
      </xdr:nvSpPr>
      <xdr:spPr>
        <a:xfrm>
          <a:off x="10544175" y="107737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75" name="Line 57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76" name="Line 58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751</xdr:row>
      <xdr:rowOff>0</xdr:rowOff>
    </xdr:from>
    <xdr:to>
      <xdr:col>8</xdr:col>
      <xdr:colOff>495300</xdr:colOff>
      <xdr:row>751</xdr:row>
      <xdr:rowOff>0</xdr:rowOff>
    </xdr:to>
    <xdr:sp>
      <xdr:nvSpPr>
        <xdr:cNvPr id="177" name="Line 59"/>
        <xdr:cNvSpPr>
          <a:spLocks/>
        </xdr:cNvSpPr>
      </xdr:nvSpPr>
      <xdr:spPr>
        <a:xfrm>
          <a:off x="10591800" y="1077372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78" name="Line 6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751</xdr:row>
      <xdr:rowOff>0</xdr:rowOff>
    </xdr:from>
    <xdr:to>
      <xdr:col>10</xdr:col>
      <xdr:colOff>514350</xdr:colOff>
      <xdr:row>751</xdr:row>
      <xdr:rowOff>0</xdr:rowOff>
    </xdr:to>
    <xdr:sp>
      <xdr:nvSpPr>
        <xdr:cNvPr id="179" name="Line 61"/>
        <xdr:cNvSpPr>
          <a:spLocks/>
        </xdr:cNvSpPr>
      </xdr:nvSpPr>
      <xdr:spPr>
        <a:xfrm>
          <a:off x="12896850" y="10773727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80" name="Line 6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181" name="Line 63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82" name="Line 64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183" name="Line 65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184" name="Line 66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85" name="Line 67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86" name="Line 68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87" name="Line 69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188" name="Line 70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89" name="Line 71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90" name="Line 7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751</xdr:row>
      <xdr:rowOff>0</xdr:rowOff>
    </xdr:from>
    <xdr:to>
      <xdr:col>9</xdr:col>
      <xdr:colOff>0</xdr:colOff>
      <xdr:row>751</xdr:row>
      <xdr:rowOff>0</xdr:rowOff>
    </xdr:to>
    <xdr:sp>
      <xdr:nvSpPr>
        <xdr:cNvPr id="191" name="Line 73"/>
        <xdr:cNvSpPr>
          <a:spLocks/>
        </xdr:cNvSpPr>
      </xdr:nvSpPr>
      <xdr:spPr>
        <a:xfrm>
          <a:off x="11220450" y="10773727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92" name="Line 74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751</xdr:row>
      <xdr:rowOff>0</xdr:rowOff>
    </xdr:from>
    <xdr:to>
      <xdr:col>8</xdr:col>
      <xdr:colOff>485775</xdr:colOff>
      <xdr:row>751</xdr:row>
      <xdr:rowOff>0</xdr:rowOff>
    </xdr:to>
    <xdr:sp>
      <xdr:nvSpPr>
        <xdr:cNvPr id="193" name="Line 75"/>
        <xdr:cNvSpPr>
          <a:spLocks/>
        </xdr:cNvSpPr>
      </xdr:nvSpPr>
      <xdr:spPr>
        <a:xfrm>
          <a:off x="10629900" y="1077372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194" name="Line 76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751</xdr:row>
      <xdr:rowOff>0</xdr:rowOff>
    </xdr:from>
    <xdr:to>
      <xdr:col>8</xdr:col>
      <xdr:colOff>504825</xdr:colOff>
      <xdr:row>751</xdr:row>
      <xdr:rowOff>0</xdr:rowOff>
    </xdr:to>
    <xdr:sp>
      <xdr:nvSpPr>
        <xdr:cNvPr id="195" name="Line 77"/>
        <xdr:cNvSpPr>
          <a:spLocks/>
        </xdr:cNvSpPr>
      </xdr:nvSpPr>
      <xdr:spPr>
        <a:xfrm>
          <a:off x="10610850" y="1077372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751</xdr:row>
      <xdr:rowOff>0</xdr:rowOff>
    </xdr:from>
    <xdr:to>
      <xdr:col>8</xdr:col>
      <xdr:colOff>466725</xdr:colOff>
      <xdr:row>751</xdr:row>
      <xdr:rowOff>0</xdr:rowOff>
    </xdr:to>
    <xdr:sp>
      <xdr:nvSpPr>
        <xdr:cNvPr id="196" name="Line 78"/>
        <xdr:cNvSpPr>
          <a:spLocks/>
        </xdr:cNvSpPr>
      </xdr:nvSpPr>
      <xdr:spPr>
        <a:xfrm>
          <a:off x="10544175" y="107737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97" name="Line 79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198" name="Line 8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751</xdr:row>
      <xdr:rowOff>0</xdr:rowOff>
    </xdr:from>
    <xdr:to>
      <xdr:col>8</xdr:col>
      <xdr:colOff>495300</xdr:colOff>
      <xdr:row>751</xdr:row>
      <xdr:rowOff>0</xdr:rowOff>
    </xdr:to>
    <xdr:sp>
      <xdr:nvSpPr>
        <xdr:cNvPr id="199" name="Line 81"/>
        <xdr:cNvSpPr>
          <a:spLocks/>
        </xdr:cNvSpPr>
      </xdr:nvSpPr>
      <xdr:spPr>
        <a:xfrm>
          <a:off x="10591800" y="1077372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00" name="Line 8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751</xdr:row>
      <xdr:rowOff>0</xdr:rowOff>
    </xdr:from>
    <xdr:to>
      <xdr:col>10</xdr:col>
      <xdr:colOff>514350</xdr:colOff>
      <xdr:row>751</xdr:row>
      <xdr:rowOff>0</xdr:rowOff>
    </xdr:to>
    <xdr:sp>
      <xdr:nvSpPr>
        <xdr:cNvPr id="201" name="Line 83"/>
        <xdr:cNvSpPr>
          <a:spLocks/>
        </xdr:cNvSpPr>
      </xdr:nvSpPr>
      <xdr:spPr>
        <a:xfrm>
          <a:off x="12896850" y="10773727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02" name="Line 84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203" name="Line 85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04" name="Line 86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205" name="Line 87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206" name="Line 88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207" name="Line 89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208" name="Line 90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209" name="Line 91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210" name="Line 92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11" name="Line 181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12" name="Line 18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751</xdr:row>
      <xdr:rowOff>0</xdr:rowOff>
    </xdr:from>
    <xdr:to>
      <xdr:col>9</xdr:col>
      <xdr:colOff>0</xdr:colOff>
      <xdr:row>751</xdr:row>
      <xdr:rowOff>0</xdr:rowOff>
    </xdr:to>
    <xdr:sp>
      <xdr:nvSpPr>
        <xdr:cNvPr id="213" name="Line 183"/>
        <xdr:cNvSpPr>
          <a:spLocks/>
        </xdr:cNvSpPr>
      </xdr:nvSpPr>
      <xdr:spPr>
        <a:xfrm>
          <a:off x="11220450" y="10773727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14" name="Line 184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751</xdr:row>
      <xdr:rowOff>0</xdr:rowOff>
    </xdr:from>
    <xdr:to>
      <xdr:col>8</xdr:col>
      <xdr:colOff>485775</xdr:colOff>
      <xdr:row>751</xdr:row>
      <xdr:rowOff>0</xdr:rowOff>
    </xdr:to>
    <xdr:sp>
      <xdr:nvSpPr>
        <xdr:cNvPr id="215" name="Line 185"/>
        <xdr:cNvSpPr>
          <a:spLocks/>
        </xdr:cNvSpPr>
      </xdr:nvSpPr>
      <xdr:spPr>
        <a:xfrm>
          <a:off x="10629900" y="1077372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216" name="Line 186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751</xdr:row>
      <xdr:rowOff>0</xdr:rowOff>
    </xdr:from>
    <xdr:to>
      <xdr:col>8</xdr:col>
      <xdr:colOff>504825</xdr:colOff>
      <xdr:row>751</xdr:row>
      <xdr:rowOff>0</xdr:rowOff>
    </xdr:to>
    <xdr:sp>
      <xdr:nvSpPr>
        <xdr:cNvPr id="217" name="Line 187"/>
        <xdr:cNvSpPr>
          <a:spLocks/>
        </xdr:cNvSpPr>
      </xdr:nvSpPr>
      <xdr:spPr>
        <a:xfrm>
          <a:off x="10610850" y="1077372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751</xdr:row>
      <xdr:rowOff>0</xdr:rowOff>
    </xdr:from>
    <xdr:to>
      <xdr:col>8</xdr:col>
      <xdr:colOff>466725</xdr:colOff>
      <xdr:row>751</xdr:row>
      <xdr:rowOff>0</xdr:rowOff>
    </xdr:to>
    <xdr:sp>
      <xdr:nvSpPr>
        <xdr:cNvPr id="218" name="Line 188"/>
        <xdr:cNvSpPr>
          <a:spLocks/>
        </xdr:cNvSpPr>
      </xdr:nvSpPr>
      <xdr:spPr>
        <a:xfrm>
          <a:off x="10544175" y="107737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19" name="Line 189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20" name="Line 190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751</xdr:row>
      <xdr:rowOff>0</xdr:rowOff>
    </xdr:from>
    <xdr:to>
      <xdr:col>8</xdr:col>
      <xdr:colOff>495300</xdr:colOff>
      <xdr:row>751</xdr:row>
      <xdr:rowOff>0</xdr:rowOff>
    </xdr:to>
    <xdr:sp>
      <xdr:nvSpPr>
        <xdr:cNvPr id="221" name="Line 191"/>
        <xdr:cNvSpPr>
          <a:spLocks/>
        </xdr:cNvSpPr>
      </xdr:nvSpPr>
      <xdr:spPr>
        <a:xfrm>
          <a:off x="10591800" y="1077372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22" name="Line 192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751</xdr:row>
      <xdr:rowOff>0</xdr:rowOff>
    </xdr:from>
    <xdr:to>
      <xdr:col>10</xdr:col>
      <xdr:colOff>514350</xdr:colOff>
      <xdr:row>751</xdr:row>
      <xdr:rowOff>0</xdr:rowOff>
    </xdr:to>
    <xdr:sp>
      <xdr:nvSpPr>
        <xdr:cNvPr id="223" name="Line 193"/>
        <xdr:cNvSpPr>
          <a:spLocks/>
        </xdr:cNvSpPr>
      </xdr:nvSpPr>
      <xdr:spPr>
        <a:xfrm>
          <a:off x="12896850" y="10773727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24" name="Line 194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225" name="Line 195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751</xdr:row>
      <xdr:rowOff>0</xdr:rowOff>
    </xdr:from>
    <xdr:to>
      <xdr:col>7</xdr:col>
      <xdr:colOff>0</xdr:colOff>
      <xdr:row>751</xdr:row>
      <xdr:rowOff>0</xdr:rowOff>
    </xdr:to>
    <xdr:sp>
      <xdr:nvSpPr>
        <xdr:cNvPr id="226" name="Line 196"/>
        <xdr:cNvSpPr>
          <a:spLocks/>
        </xdr:cNvSpPr>
      </xdr:nvSpPr>
      <xdr:spPr>
        <a:xfrm>
          <a:off x="935355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227" name="Line 197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751</xdr:row>
      <xdr:rowOff>0</xdr:rowOff>
    </xdr:from>
    <xdr:to>
      <xdr:col>11</xdr:col>
      <xdr:colOff>0</xdr:colOff>
      <xdr:row>751</xdr:row>
      <xdr:rowOff>0</xdr:rowOff>
    </xdr:to>
    <xdr:sp>
      <xdr:nvSpPr>
        <xdr:cNvPr id="228" name="Line 198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229" name="Line 199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230" name="Line 200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231" name="Line 201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232" name="Line 202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751</xdr:row>
      <xdr:rowOff>0</xdr:rowOff>
    </xdr:from>
    <xdr:to>
      <xdr:col>7</xdr:col>
      <xdr:colOff>495300</xdr:colOff>
      <xdr:row>751</xdr:row>
      <xdr:rowOff>0</xdr:rowOff>
    </xdr:to>
    <xdr:sp>
      <xdr:nvSpPr>
        <xdr:cNvPr id="233" name="Line 205"/>
        <xdr:cNvSpPr>
          <a:spLocks/>
        </xdr:cNvSpPr>
      </xdr:nvSpPr>
      <xdr:spPr>
        <a:xfrm>
          <a:off x="9429750" y="10773727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751</xdr:row>
      <xdr:rowOff>0</xdr:rowOff>
    </xdr:from>
    <xdr:to>
      <xdr:col>7</xdr:col>
      <xdr:colOff>533400</xdr:colOff>
      <xdr:row>751</xdr:row>
      <xdr:rowOff>0</xdr:rowOff>
    </xdr:to>
    <xdr:sp>
      <xdr:nvSpPr>
        <xdr:cNvPr id="234" name="Line 206"/>
        <xdr:cNvSpPr>
          <a:spLocks/>
        </xdr:cNvSpPr>
      </xdr:nvSpPr>
      <xdr:spPr>
        <a:xfrm>
          <a:off x="9467850" y="10773727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751</xdr:row>
      <xdr:rowOff>0</xdr:rowOff>
    </xdr:from>
    <xdr:to>
      <xdr:col>8</xdr:col>
      <xdr:colOff>561975</xdr:colOff>
      <xdr:row>751</xdr:row>
      <xdr:rowOff>0</xdr:rowOff>
    </xdr:to>
    <xdr:sp>
      <xdr:nvSpPr>
        <xdr:cNvPr id="235" name="Line 224"/>
        <xdr:cNvSpPr>
          <a:spLocks/>
        </xdr:cNvSpPr>
      </xdr:nvSpPr>
      <xdr:spPr>
        <a:xfrm flipV="1">
          <a:off x="10477500" y="10773727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751</xdr:row>
      <xdr:rowOff>0</xdr:rowOff>
    </xdr:from>
    <xdr:to>
      <xdr:col>12</xdr:col>
      <xdr:colOff>0</xdr:colOff>
      <xdr:row>751</xdr:row>
      <xdr:rowOff>0</xdr:rowOff>
    </xdr:to>
    <xdr:sp>
      <xdr:nvSpPr>
        <xdr:cNvPr id="236" name="Line 227"/>
        <xdr:cNvSpPr>
          <a:spLocks/>
        </xdr:cNvSpPr>
      </xdr:nvSpPr>
      <xdr:spPr>
        <a:xfrm>
          <a:off x="13944600" y="107737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A37" sqref="A37"/>
    </sheetView>
  </sheetViews>
  <sheetFormatPr defaultColWidth="9.140625" defaultRowHeight="12.75"/>
  <cols>
    <col min="1" max="1" width="78.57421875" style="0" customWidth="1"/>
    <col min="2" max="6" width="17.7109375" style="0" customWidth="1"/>
    <col min="7" max="7" width="17.8515625" style="0" customWidth="1"/>
  </cols>
  <sheetData>
    <row r="1" spans="1:7" ht="12.75">
      <c r="A1" s="43"/>
      <c r="B1" s="43"/>
      <c r="C1" s="43"/>
      <c r="D1" s="43"/>
      <c r="E1" s="43"/>
      <c r="F1" s="69" t="s">
        <v>251</v>
      </c>
      <c r="G1" s="69"/>
    </row>
    <row r="2" spans="1:7" ht="12.75">
      <c r="A2" s="43"/>
      <c r="B2" s="43"/>
      <c r="C2" s="43"/>
      <c r="D2" s="43"/>
      <c r="E2" s="43"/>
      <c r="F2" s="250" t="s">
        <v>248</v>
      </c>
      <c r="G2" s="246"/>
    </row>
    <row r="3" spans="1:7" ht="12.75">
      <c r="A3" s="43"/>
      <c r="B3" s="43"/>
      <c r="C3" s="43"/>
      <c r="D3" s="43"/>
      <c r="E3" s="43"/>
      <c r="F3" s="250" t="s">
        <v>249</v>
      </c>
      <c r="G3" s="246"/>
    </row>
    <row r="4" spans="1:7" ht="12.75">
      <c r="A4" s="43"/>
      <c r="B4" s="43"/>
      <c r="C4" s="43"/>
      <c r="D4" s="43"/>
      <c r="E4" s="43"/>
      <c r="F4" s="250" t="s">
        <v>250</v>
      </c>
      <c r="G4" s="246"/>
    </row>
    <row r="5" spans="1:7" ht="12.75">
      <c r="A5" s="43"/>
      <c r="B5" s="43"/>
      <c r="C5" s="43"/>
      <c r="D5" s="43"/>
      <c r="E5" s="43"/>
      <c r="F5" s="250"/>
      <c r="G5" s="246"/>
    </row>
    <row r="6" spans="1:7" ht="15.75">
      <c r="A6" s="288" t="s">
        <v>214</v>
      </c>
      <c r="B6" s="288"/>
      <c r="C6" s="288"/>
      <c r="D6" s="288"/>
      <c r="E6" s="288"/>
      <c r="F6" s="288"/>
      <c r="G6" s="288"/>
    </row>
    <row r="7" spans="1:7" ht="12.75">
      <c r="A7" s="43"/>
      <c r="B7" s="43"/>
      <c r="C7" s="43"/>
      <c r="D7" s="43"/>
      <c r="E7" s="43"/>
      <c r="F7" s="1"/>
      <c r="G7" s="1"/>
    </row>
    <row r="8" spans="1:7" ht="16.5" customHeight="1">
      <c r="A8" s="289" t="s">
        <v>111</v>
      </c>
      <c r="B8" s="289"/>
      <c r="C8" s="289"/>
      <c r="D8" s="289"/>
      <c r="E8" s="289"/>
      <c r="F8" s="289"/>
      <c r="G8" s="289"/>
    </row>
    <row r="9" spans="1:7" ht="13.5" thickBot="1">
      <c r="A9" s="1"/>
      <c r="B9" s="1"/>
      <c r="C9" s="1"/>
      <c r="D9" s="1"/>
      <c r="E9" s="1"/>
      <c r="F9" s="1"/>
      <c r="G9" s="1"/>
    </row>
    <row r="10" spans="1:7" ht="25.5" customHeight="1" thickBot="1">
      <c r="A10" s="290" t="s">
        <v>112</v>
      </c>
      <c r="B10" s="290" t="s">
        <v>113</v>
      </c>
      <c r="C10" s="290" t="s">
        <v>252</v>
      </c>
      <c r="D10" s="292" t="s">
        <v>7</v>
      </c>
      <c r="E10" s="293"/>
      <c r="F10" s="294"/>
      <c r="G10" s="290" t="s">
        <v>114</v>
      </c>
    </row>
    <row r="11" spans="1:7" ht="26.25" customHeight="1" thickBot="1">
      <c r="A11" s="291"/>
      <c r="B11" s="291"/>
      <c r="C11" s="291"/>
      <c r="D11" s="168">
        <v>2010</v>
      </c>
      <c r="E11" s="169">
        <v>2011</v>
      </c>
      <c r="F11" s="169">
        <v>2012</v>
      </c>
      <c r="G11" s="291"/>
    </row>
    <row r="12" spans="1:7" ht="22.5" customHeight="1">
      <c r="A12" s="295" t="s">
        <v>115</v>
      </c>
      <c r="B12" s="286">
        <f>'WPI 2010- 2012'!E104</f>
        <v>157009123</v>
      </c>
      <c r="C12" s="286">
        <f>'WPI 2010- 2012'!F104</f>
        <v>21162940</v>
      </c>
      <c r="D12" s="170">
        <f>'WPI 2010- 2012'!G104</f>
        <v>3612920.13</v>
      </c>
      <c r="E12" s="170">
        <f>'WPI 2010- 2012'!H104</f>
        <v>2015500</v>
      </c>
      <c r="F12" s="170">
        <f>'WPI 2010- 2012'!I104</f>
        <v>1956679</v>
      </c>
      <c r="G12" s="286">
        <f>'WPI 2010- 2012'!J104</f>
        <v>110410060</v>
      </c>
    </row>
    <row r="13" spans="1:7" ht="22.5" customHeight="1" thickBot="1">
      <c r="A13" s="296"/>
      <c r="B13" s="287"/>
      <c r="C13" s="287"/>
      <c r="D13" s="173">
        <f>'WPI 2010- 2012'!G105</f>
        <v>1382679.87</v>
      </c>
      <c r="E13" s="173">
        <f>'WPI 2010- 2012'!H105</f>
        <v>7267500</v>
      </c>
      <c r="F13" s="173">
        <f>'WPI 2010- 2012'!I105</f>
        <v>9200844</v>
      </c>
      <c r="G13" s="287"/>
    </row>
    <row r="14" spans="1:7" ht="22.5" customHeight="1">
      <c r="A14" s="295" t="s">
        <v>116</v>
      </c>
      <c r="B14" s="286">
        <f>'WPI 2010- 2012'!E136</f>
        <v>43071358.77</v>
      </c>
      <c r="C14" s="286">
        <f>'WPI 2010- 2012'!F136</f>
        <v>25109388</v>
      </c>
      <c r="D14" s="170">
        <f>'WPI 2010- 2012'!G136</f>
        <v>14501846</v>
      </c>
      <c r="E14" s="170">
        <f>'WPI 2010- 2012'!H136</f>
        <v>1360124.77</v>
      </c>
      <c r="F14" s="170">
        <f>'WPI 2010- 2012'!I136</f>
        <v>1200000</v>
      </c>
      <c r="G14" s="286"/>
    </row>
    <row r="15" spans="1:7" ht="22.5" customHeight="1" thickBot="1">
      <c r="A15" s="296"/>
      <c r="B15" s="287"/>
      <c r="C15" s="287"/>
      <c r="D15" s="173">
        <f>'WPI 2010- 2012'!G137</f>
        <v>900000</v>
      </c>
      <c r="E15" s="259"/>
      <c r="F15" s="259"/>
      <c r="G15" s="287"/>
    </row>
    <row r="16" spans="1:7" ht="22.5" customHeight="1">
      <c r="A16" s="295" t="s">
        <v>70</v>
      </c>
      <c r="B16" s="286">
        <f>'WPI 2010- 2012'!E218</f>
        <v>76535705</v>
      </c>
      <c r="C16" s="286">
        <f>'WPI 2010- 2012'!F218</f>
        <v>42384427</v>
      </c>
      <c r="D16" s="170">
        <f>'WPI 2010- 2012'!G218</f>
        <v>10527800</v>
      </c>
      <c r="E16" s="170">
        <f>'WPI 2010- 2012'!H218</f>
        <v>12613062</v>
      </c>
      <c r="F16" s="170">
        <f>'WPI 2010- 2012'!I218</f>
        <v>7385416</v>
      </c>
      <c r="G16" s="286"/>
    </row>
    <row r="17" spans="1:7" ht="22.5" customHeight="1" thickBot="1">
      <c r="A17" s="296"/>
      <c r="B17" s="287"/>
      <c r="C17" s="287"/>
      <c r="D17" s="173"/>
      <c r="E17" s="173">
        <f>'WPI 2010- 2012'!H219</f>
        <v>1500000</v>
      </c>
      <c r="F17" s="173">
        <f>'WPI 2010- 2012'!I219</f>
        <v>2125000</v>
      </c>
      <c r="G17" s="287"/>
    </row>
    <row r="18" spans="1:7" ht="22.5" customHeight="1">
      <c r="A18" s="295" t="s">
        <v>117</v>
      </c>
      <c r="B18" s="286">
        <f>'WPI 2010- 2012'!E239</f>
        <v>46881000</v>
      </c>
      <c r="C18" s="286">
        <f>'WPI 2010- 2012'!F239</f>
        <v>7095603</v>
      </c>
      <c r="D18" s="170">
        <f>'WPI 2010- 2012'!G239</f>
        <v>9210000</v>
      </c>
      <c r="E18" s="170">
        <f>'WPI 2010- 2012'!H239</f>
        <v>9800000</v>
      </c>
      <c r="F18" s="170">
        <f>'WPI 2010- 2012'!I239</f>
        <v>3101199</v>
      </c>
      <c r="G18" s="286">
        <f>'WPI 2010- 2012'!J239</f>
        <v>16374198</v>
      </c>
    </row>
    <row r="19" spans="1:7" ht="22.5" customHeight="1" thickBot="1">
      <c r="A19" s="296"/>
      <c r="B19" s="287"/>
      <c r="C19" s="287"/>
      <c r="D19" s="175"/>
      <c r="E19" s="173">
        <f>'WPI 2010- 2012'!H240</f>
        <v>1300000</v>
      </c>
      <c r="F19" s="234"/>
      <c r="G19" s="287"/>
    </row>
    <row r="20" spans="1:7" ht="22.5" customHeight="1">
      <c r="A20" s="295" t="s">
        <v>118</v>
      </c>
      <c r="B20" s="286">
        <f>'WPI 2010- 2012'!E274</f>
        <v>8763066</v>
      </c>
      <c r="C20" s="286">
        <f>'WPI 2010- 2012'!F274</f>
        <v>1815614</v>
      </c>
      <c r="D20" s="170">
        <f>'WPI 2010- 2012'!G274</f>
        <v>609200</v>
      </c>
      <c r="E20" s="170">
        <f>'WPI 2010- 2012'!H274</f>
        <v>757250</v>
      </c>
      <c r="F20" s="170">
        <f>'WPI 2010- 2012'!I274</f>
        <v>500000</v>
      </c>
      <c r="G20" s="286">
        <f>'WPI 2010- 2012'!J274</f>
        <v>1521152</v>
      </c>
    </row>
    <row r="21" spans="1:7" ht="22.5" customHeight="1" thickBot="1">
      <c r="A21" s="296"/>
      <c r="B21" s="287"/>
      <c r="C21" s="287"/>
      <c r="D21" s="173"/>
      <c r="E21" s="173">
        <f>'WPI 2010- 2012'!H275</f>
        <v>3059850</v>
      </c>
      <c r="F21" s="173">
        <f>'WPI 2010- 2012'!I275</f>
        <v>500000</v>
      </c>
      <c r="G21" s="287"/>
    </row>
    <row r="22" spans="1:7" ht="22.5" customHeight="1">
      <c r="A22" s="295" t="s">
        <v>223</v>
      </c>
      <c r="B22" s="286">
        <f>'WPI 2010- 2012'!E308</f>
        <v>960000</v>
      </c>
      <c r="C22" s="286"/>
      <c r="D22" s="253">
        <f>'WPI 2010- 2012'!G286</f>
        <v>5000</v>
      </c>
      <c r="E22" s="253">
        <f>'WPI 2010- 2012'!H286</f>
        <v>200000</v>
      </c>
      <c r="F22" s="253">
        <f>'WPI 2010- 2012'!I286</f>
        <v>190000</v>
      </c>
      <c r="G22" s="286">
        <f>'WPI 2010- 2012'!J286</f>
        <v>565000</v>
      </c>
    </row>
    <row r="23" spans="1:7" ht="22.5" customHeight="1" thickBot="1">
      <c r="A23" s="296"/>
      <c r="B23" s="287"/>
      <c r="C23" s="287"/>
      <c r="D23" s="252"/>
      <c r="E23" s="252"/>
      <c r="F23" s="252"/>
      <c r="G23" s="287"/>
    </row>
    <row r="24" spans="1:7" ht="22.5" customHeight="1">
      <c r="A24" s="295" t="s">
        <v>119</v>
      </c>
      <c r="B24" s="286">
        <f>'WPI 2010- 2012'!E358</f>
        <v>57677144</v>
      </c>
      <c r="C24" s="286">
        <f>'WPI 2010- 2012'!F358</f>
        <v>18589113</v>
      </c>
      <c r="D24" s="170">
        <f>'WPI 2010- 2012'!G358</f>
        <v>14940172</v>
      </c>
      <c r="E24" s="170">
        <f>'WPI 2010- 2012'!H358</f>
        <v>1898590</v>
      </c>
      <c r="F24" s="170">
        <f>'WPI 2010- 2012'!I358</f>
        <v>3958686.4</v>
      </c>
      <c r="G24" s="286">
        <f>'WPI 2010- 2012'!J360</f>
        <v>5601371</v>
      </c>
    </row>
    <row r="25" spans="1:7" ht="22.5" customHeight="1" thickBot="1">
      <c r="A25" s="296"/>
      <c r="B25" s="287"/>
      <c r="C25" s="287"/>
      <c r="D25" s="173"/>
      <c r="E25" s="173">
        <f>'WPI 2010- 2012'!H359</f>
        <v>4241410</v>
      </c>
      <c r="F25" s="173">
        <f>'WPI 2010- 2012'!I359</f>
        <v>8447801.6</v>
      </c>
      <c r="G25" s="287"/>
    </row>
    <row r="26" spans="1:7" ht="22.5" customHeight="1" thickBot="1">
      <c r="A26" s="176" t="s">
        <v>53</v>
      </c>
      <c r="B26" s="177"/>
      <c r="C26" s="178"/>
      <c r="D26" s="179">
        <f>SUM(D12,D14,D16,D18,D20,D24,D22)</f>
        <v>53406938.129999995</v>
      </c>
      <c r="E26" s="179">
        <f>SUM(E12,E14,E16,E18,E20,E24,E22)</f>
        <v>28644526.77</v>
      </c>
      <c r="F26" s="179">
        <f>SUM(F12,F14,F16,F18,F20,F24,F22)</f>
        <v>18291980.4</v>
      </c>
      <c r="G26" s="301">
        <f>SUM(G12,G16,G18,G20,G24,G14,G22)</f>
        <v>134471781</v>
      </c>
    </row>
    <row r="27" spans="1:7" ht="22.5" customHeight="1" thickBot="1">
      <c r="A27" s="59" t="s">
        <v>120</v>
      </c>
      <c r="B27" s="180"/>
      <c r="C27" s="181"/>
      <c r="D27" s="182">
        <f>SUM(D13,D15,D17,D19,D21,D25)</f>
        <v>2282679.87</v>
      </c>
      <c r="E27" s="183">
        <f>SUM(E13,E15,E17,E19,E21,E25)</f>
        <v>17368760</v>
      </c>
      <c r="F27" s="182">
        <f>SUM(F13,F15,F17,F19,F21,F25)</f>
        <v>20273645.6</v>
      </c>
      <c r="G27" s="302"/>
    </row>
    <row r="28" spans="1:7" ht="22.5" customHeight="1">
      <c r="A28" s="299" t="s">
        <v>121</v>
      </c>
      <c r="B28" s="301">
        <f>SUM(B12:B25)</f>
        <v>390897396.77</v>
      </c>
      <c r="C28" s="301">
        <f>SUM(C12:C25)</f>
        <v>116157085</v>
      </c>
      <c r="D28" s="303">
        <f>SUM(D26:F26)</f>
        <v>100343445.29999998</v>
      </c>
      <c r="E28" s="304"/>
      <c r="F28" s="304"/>
      <c r="G28" s="301">
        <f>SUM(G12:G25)</f>
        <v>134471781</v>
      </c>
    </row>
    <row r="29" spans="1:7" ht="21.75" customHeight="1" thickBot="1">
      <c r="A29" s="300"/>
      <c r="B29" s="302"/>
      <c r="C29" s="302"/>
      <c r="D29" s="305">
        <f>SUM(D27:F27)</f>
        <v>39925085.47</v>
      </c>
      <c r="E29" s="306"/>
      <c r="F29" s="306"/>
      <c r="G29" s="302"/>
    </row>
    <row r="30" spans="1:7" ht="22.5" customHeight="1" thickBot="1">
      <c r="A30" s="184" t="s">
        <v>265</v>
      </c>
      <c r="B30" s="185"/>
      <c r="C30" s="186"/>
      <c r="D30" s="297">
        <f>SUM(D28:F29)</f>
        <v>140268530.76999998</v>
      </c>
      <c r="E30" s="298"/>
      <c r="F30" s="298"/>
      <c r="G30" s="186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65"/>
      <c r="B32" s="114"/>
      <c r="C32" s="114"/>
      <c r="D32" s="1"/>
      <c r="E32" s="165"/>
      <c r="F32" s="1"/>
      <c r="G32" s="1"/>
    </row>
    <row r="33" spans="1:7" ht="12.75">
      <c r="A33" s="165"/>
      <c r="B33" s="114">
        <f>B28-C28</f>
        <v>274740311.77</v>
      </c>
      <c r="C33" s="1"/>
      <c r="D33" s="114">
        <f>D30+G28</f>
        <v>274740311.77</v>
      </c>
      <c r="E33" s="165"/>
      <c r="F33" s="1"/>
      <c r="G33" s="1"/>
    </row>
  </sheetData>
  <sheetProtection/>
  <mergeCells count="43">
    <mergeCell ref="D29:F29"/>
    <mergeCell ref="A24:A25"/>
    <mergeCell ref="B24:B25"/>
    <mergeCell ref="C24:C25"/>
    <mergeCell ref="G24:G25"/>
    <mergeCell ref="G26:G27"/>
    <mergeCell ref="A22:A23"/>
    <mergeCell ref="B22:B23"/>
    <mergeCell ref="C22:C23"/>
    <mergeCell ref="G22:G23"/>
    <mergeCell ref="D30:F30"/>
    <mergeCell ref="A28:A29"/>
    <mergeCell ref="B28:B29"/>
    <mergeCell ref="C28:C29"/>
    <mergeCell ref="D28:F28"/>
    <mergeCell ref="G28:G29"/>
    <mergeCell ref="A12:A13"/>
    <mergeCell ref="A18:A19"/>
    <mergeCell ref="B18:B19"/>
    <mergeCell ref="C18:C19"/>
    <mergeCell ref="G18:G19"/>
    <mergeCell ref="A20:A21"/>
    <mergeCell ref="B20:B21"/>
    <mergeCell ref="C20:C21"/>
    <mergeCell ref="G20:G21"/>
    <mergeCell ref="A14:A15"/>
    <mergeCell ref="B14:B15"/>
    <mergeCell ref="C14:C15"/>
    <mergeCell ref="G14:G15"/>
    <mergeCell ref="A16:A17"/>
    <mergeCell ref="B16:B17"/>
    <mergeCell ref="C16:C17"/>
    <mergeCell ref="G16:G17"/>
    <mergeCell ref="B12:B13"/>
    <mergeCell ref="C12:C13"/>
    <mergeCell ref="G12:G13"/>
    <mergeCell ref="A6:G6"/>
    <mergeCell ref="A8:G8"/>
    <mergeCell ref="A10:A11"/>
    <mergeCell ref="B10:B11"/>
    <mergeCell ref="C10:C11"/>
    <mergeCell ref="D10:F10"/>
    <mergeCell ref="G10:G11"/>
  </mergeCells>
  <printOptions/>
  <pageMargins left="0" right="0" top="0.5905511811023623" bottom="0.3937007874015748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8"/>
  <sheetViews>
    <sheetView tabSelected="1" view="pageBreakPreview" zoomScaleSheetLayoutView="100" zoomScalePageLayoutView="0" workbookViewId="0" topLeftCell="A146">
      <selection activeCell="B22" sqref="B22"/>
    </sheetView>
  </sheetViews>
  <sheetFormatPr defaultColWidth="9.140625" defaultRowHeight="12.75"/>
  <cols>
    <col min="1" max="1" width="4.00390625" style="2" customWidth="1"/>
    <col min="2" max="2" width="51.140625" style="2" customWidth="1"/>
    <col min="3" max="3" width="20.8515625" style="2" customWidth="1"/>
    <col min="4" max="4" width="14.57421875" style="2" customWidth="1"/>
    <col min="5" max="5" width="15.7109375" style="2" customWidth="1"/>
    <col min="6" max="6" width="17.421875" style="2" customWidth="1"/>
    <col min="7" max="9" width="16.57421875" style="2" customWidth="1"/>
    <col min="10" max="10" width="16.8515625" style="2" customWidth="1"/>
    <col min="11" max="11" width="18.8515625" style="2" customWidth="1"/>
    <col min="12" max="13" width="0" style="2" hidden="1" customWidth="1"/>
    <col min="14" max="16384" width="9.140625" style="2" customWidth="1"/>
  </cols>
  <sheetData>
    <row r="1" spans="1:14" ht="13.5" thickBot="1">
      <c r="A1" s="339" t="s">
        <v>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"/>
      <c r="M1" s="1"/>
      <c r="N1" s="1"/>
    </row>
    <row r="2" spans="1:14" ht="12.75">
      <c r="A2" s="299" t="s">
        <v>1</v>
      </c>
      <c r="B2" s="299" t="s">
        <v>2</v>
      </c>
      <c r="C2" s="3" t="s">
        <v>3</v>
      </c>
      <c r="D2" s="290" t="s">
        <v>4</v>
      </c>
      <c r="E2" s="3" t="s">
        <v>5</v>
      </c>
      <c r="F2" s="3" t="s">
        <v>6</v>
      </c>
      <c r="G2" s="313" t="s">
        <v>7</v>
      </c>
      <c r="H2" s="314"/>
      <c r="I2" s="315"/>
      <c r="J2" s="290" t="s">
        <v>8</v>
      </c>
      <c r="K2" s="299" t="s">
        <v>9</v>
      </c>
      <c r="L2" s="1"/>
      <c r="M2" s="1"/>
      <c r="N2" s="1"/>
    </row>
    <row r="3" spans="1:14" ht="12.75">
      <c r="A3" s="311"/>
      <c r="B3" s="311"/>
      <c r="C3" s="4" t="s">
        <v>10</v>
      </c>
      <c r="D3" s="312"/>
      <c r="E3" s="4" t="s">
        <v>11</v>
      </c>
      <c r="F3" s="4" t="s">
        <v>12</v>
      </c>
      <c r="G3" s="316"/>
      <c r="H3" s="317"/>
      <c r="I3" s="318"/>
      <c r="J3" s="312"/>
      <c r="K3" s="311"/>
      <c r="L3" s="1"/>
      <c r="M3" s="1"/>
      <c r="N3" s="1"/>
    </row>
    <row r="4" spans="1:14" ht="13.5" thickBot="1">
      <c r="A4" s="311"/>
      <c r="B4" s="311"/>
      <c r="C4" s="4" t="s">
        <v>13</v>
      </c>
      <c r="D4" s="312"/>
      <c r="E4" s="4" t="s">
        <v>14</v>
      </c>
      <c r="F4" s="4" t="s">
        <v>215</v>
      </c>
      <c r="G4" s="319"/>
      <c r="H4" s="320"/>
      <c r="I4" s="321"/>
      <c r="J4" s="312"/>
      <c r="K4" s="311"/>
      <c r="L4" s="1"/>
      <c r="M4" s="1"/>
      <c r="N4" s="1"/>
    </row>
    <row r="5" spans="1:14" ht="39" thickBot="1">
      <c r="A5" s="300"/>
      <c r="B5" s="300"/>
      <c r="C5" s="7" t="s">
        <v>16</v>
      </c>
      <c r="D5" s="291"/>
      <c r="E5" s="6" t="s">
        <v>17</v>
      </c>
      <c r="F5" s="6" t="s">
        <v>18</v>
      </c>
      <c r="G5" s="8" t="s">
        <v>216</v>
      </c>
      <c r="H5" s="9">
        <v>2011</v>
      </c>
      <c r="I5" s="9">
        <v>2012</v>
      </c>
      <c r="J5" s="291"/>
      <c r="K5" s="300"/>
      <c r="L5" s="1"/>
      <c r="M5" s="1"/>
      <c r="N5" s="1"/>
    </row>
    <row r="6" spans="1:14" ht="12.75">
      <c r="A6" s="10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"/>
      <c r="M6" s="1"/>
      <c r="N6" s="1"/>
    </row>
    <row r="7" spans="1:14" ht="13.5" thickBot="1">
      <c r="A7" s="13" t="s">
        <v>122</v>
      </c>
      <c r="B7" s="14"/>
      <c r="C7" s="14"/>
      <c r="D7" s="14"/>
      <c r="E7" s="14"/>
      <c r="F7" s="14"/>
      <c r="G7" s="14"/>
      <c r="H7" s="14"/>
      <c r="I7" s="14"/>
      <c r="J7" s="14"/>
      <c r="K7" s="15"/>
      <c r="L7" s="1"/>
      <c r="M7" s="1"/>
      <c r="N7" s="1"/>
    </row>
    <row r="8" spans="1:14" ht="12.75">
      <c r="A8" s="224" t="s">
        <v>21</v>
      </c>
      <c r="B8" s="16" t="s">
        <v>22</v>
      </c>
      <c r="C8" s="17" t="s">
        <v>23</v>
      </c>
      <c r="D8" s="17" t="s">
        <v>219</v>
      </c>
      <c r="E8" s="18">
        <f>SUM(F8:J9)</f>
        <v>88000000</v>
      </c>
      <c r="F8" s="18">
        <v>4021394</v>
      </c>
      <c r="G8" s="19">
        <v>101600</v>
      </c>
      <c r="H8" s="19">
        <v>700000</v>
      </c>
      <c r="I8" s="247"/>
      <c r="J8" s="18">
        <v>83177006</v>
      </c>
      <c r="K8" s="20"/>
      <c r="L8" s="1"/>
      <c r="M8" s="1"/>
      <c r="N8" s="1"/>
    </row>
    <row r="9" spans="1:14" ht="12.75">
      <c r="A9" s="224"/>
      <c r="B9" s="16"/>
      <c r="C9" s="22" t="s">
        <v>24</v>
      </c>
      <c r="D9" s="17"/>
      <c r="E9" s="18"/>
      <c r="F9" s="18"/>
      <c r="G9" s="18"/>
      <c r="H9" s="18"/>
      <c r="I9" s="114"/>
      <c r="J9" s="18"/>
      <c r="K9" s="20"/>
      <c r="L9" s="1"/>
      <c r="M9" s="1"/>
      <c r="N9" s="1"/>
    </row>
    <row r="10" spans="1:14" ht="12.75">
      <c r="A10" s="224"/>
      <c r="B10" s="23"/>
      <c r="C10" s="17" t="s">
        <v>26</v>
      </c>
      <c r="D10" s="17"/>
      <c r="E10" s="18"/>
      <c r="F10" s="18"/>
      <c r="G10" s="18"/>
      <c r="H10" s="18"/>
      <c r="I10" s="114"/>
      <c r="J10" s="18"/>
      <c r="K10" s="20"/>
      <c r="L10" s="1"/>
      <c r="M10" s="1"/>
      <c r="N10" s="1"/>
    </row>
    <row r="11" spans="1:14" ht="12.75">
      <c r="A11" s="224"/>
      <c r="B11" s="16"/>
      <c r="C11" s="17" t="s">
        <v>28</v>
      </c>
      <c r="D11" s="17"/>
      <c r="E11" s="18"/>
      <c r="F11" s="18"/>
      <c r="G11" s="18"/>
      <c r="H11" s="18"/>
      <c r="I11" s="114"/>
      <c r="J11" s="18"/>
      <c r="K11" s="20"/>
      <c r="L11" s="1"/>
      <c r="M11" s="1"/>
      <c r="N11" s="1"/>
    </row>
    <row r="12" spans="1:14" ht="12.75">
      <c r="A12" s="224"/>
      <c r="B12" s="16" t="s">
        <v>29</v>
      </c>
      <c r="C12" s="187"/>
      <c r="D12" s="187" t="s">
        <v>234</v>
      </c>
      <c r="E12" s="188">
        <f>SUM(F12:J13)</f>
        <v>34000000</v>
      </c>
      <c r="F12" s="188">
        <v>152248</v>
      </c>
      <c r="G12" s="19">
        <v>101600</v>
      </c>
      <c r="H12" s="19">
        <v>700000</v>
      </c>
      <c r="I12" s="247"/>
      <c r="J12" s="18">
        <f>34000000-(F12+G12+H12)</f>
        <v>33046152</v>
      </c>
      <c r="K12" s="24"/>
      <c r="L12" s="1"/>
      <c r="M12" s="1"/>
      <c r="N12" s="1"/>
    </row>
    <row r="13" spans="1:14" ht="12.75">
      <c r="A13" s="224"/>
      <c r="B13" s="16" t="s">
        <v>30</v>
      </c>
      <c r="C13" s="189"/>
      <c r="D13" s="187"/>
      <c r="E13" s="188"/>
      <c r="F13" s="188"/>
      <c r="G13" s="18"/>
      <c r="H13" s="18"/>
      <c r="I13" s="114"/>
      <c r="J13" s="18"/>
      <c r="K13" s="24"/>
      <c r="L13" s="1"/>
      <c r="M13" s="1"/>
      <c r="N13" s="1"/>
    </row>
    <row r="14" spans="1:14" ht="13.5" thickBot="1">
      <c r="A14" s="225"/>
      <c r="B14" s="33"/>
      <c r="C14" s="81"/>
      <c r="D14" s="35"/>
      <c r="E14" s="36"/>
      <c r="F14" s="36"/>
      <c r="G14" s="36"/>
      <c r="H14" s="36"/>
      <c r="I14" s="36"/>
      <c r="J14" s="36"/>
      <c r="K14" s="81"/>
      <c r="L14" s="1"/>
      <c r="M14" s="1"/>
      <c r="N14" s="1"/>
    </row>
    <row r="15" spans="1:14" ht="12.75">
      <c r="A15" s="236" t="s">
        <v>31</v>
      </c>
      <c r="B15" s="201" t="s">
        <v>134</v>
      </c>
      <c r="C15" s="202" t="s">
        <v>32</v>
      </c>
      <c r="D15" s="202" t="s">
        <v>135</v>
      </c>
      <c r="E15" s="203">
        <f>SUM(F15:I16)</f>
        <v>20200000</v>
      </c>
      <c r="F15" s="203">
        <f>213077+512400</f>
        <v>725477</v>
      </c>
      <c r="G15" s="204">
        <v>100000</v>
      </c>
      <c r="H15" s="204">
        <v>1282500</v>
      </c>
      <c r="I15" s="204">
        <v>1623679</v>
      </c>
      <c r="J15" s="203"/>
      <c r="K15" s="205" t="s">
        <v>33</v>
      </c>
      <c r="L15" s="1"/>
      <c r="M15" s="1"/>
      <c r="N15" s="1"/>
    </row>
    <row r="16" spans="1:14" ht="12.75">
      <c r="A16" s="237"/>
      <c r="B16" s="206" t="s">
        <v>136</v>
      </c>
      <c r="C16" s="207" t="s">
        <v>24</v>
      </c>
      <c r="D16" s="195"/>
      <c r="E16" s="208"/>
      <c r="F16" s="208"/>
      <c r="G16" s="208"/>
      <c r="H16" s="208">
        <v>7267500</v>
      </c>
      <c r="I16" s="208">
        <v>9200844</v>
      </c>
      <c r="J16" s="208"/>
      <c r="K16" s="209" t="s">
        <v>25</v>
      </c>
      <c r="L16" s="1"/>
      <c r="M16" s="1"/>
      <c r="N16" s="1"/>
    </row>
    <row r="17" spans="1:14" ht="12.75">
      <c r="A17" s="237"/>
      <c r="B17" s="206"/>
      <c r="C17" s="210" t="s">
        <v>26</v>
      </c>
      <c r="D17" s="195"/>
      <c r="E17" s="208"/>
      <c r="F17" s="208"/>
      <c r="G17" s="208"/>
      <c r="H17" s="208"/>
      <c r="I17" s="211"/>
      <c r="J17" s="208"/>
      <c r="K17" s="209" t="s">
        <v>27</v>
      </c>
      <c r="L17" s="1"/>
      <c r="M17" s="1"/>
      <c r="N17" s="1"/>
    </row>
    <row r="18" spans="1:14" ht="12.75">
      <c r="A18" s="237"/>
      <c r="B18" s="206"/>
      <c r="C18" s="195" t="s">
        <v>28</v>
      </c>
      <c r="D18" s="195"/>
      <c r="E18" s="208"/>
      <c r="F18" s="208"/>
      <c r="G18" s="208"/>
      <c r="H18" s="208"/>
      <c r="I18" s="211"/>
      <c r="J18" s="208"/>
      <c r="K18" s="209"/>
      <c r="L18" s="1"/>
      <c r="M18" s="1"/>
      <c r="N18" s="1"/>
    </row>
    <row r="19" spans="1:14" ht="13.5" thickBot="1">
      <c r="A19" s="238"/>
      <c r="B19" s="212"/>
      <c r="C19" s="213"/>
      <c r="D19" s="213"/>
      <c r="E19" s="214"/>
      <c r="F19" s="214"/>
      <c r="G19" s="214"/>
      <c r="H19" s="214"/>
      <c r="I19" s="214"/>
      <c r="J19" s="214"/>
      <c r="K19" s="215"/>
      <c r="L19" s="1"/>
      <c r="M19" s="1"/>
      <c r="N19" s="1"/>
    </row>
    <row r="20" spans="1:14" ht="12.75">
      <c r="A20" s="224" t="s">
        <v>34</v>
      </c>
      <c r="B20" s="190" t="s">
        <v>143</v>
      </c>
      <c r="C20" s="187" t="s">
        <v>35</v>
      </c>
      <c r="D20" s="187" t="s">
        <v>60</v>
      </c>
      <c r="E20" s="18">
        <f>SUM(G21,G20,F20)</f>
        <v>18174745</v>
      </c>
      <c r="F20" s="188">
        <f>14255745-175000</f>
        <v>14080745</v>
      </c>
      <c r="G20" s="38">
        <v>2711320.13</v>
      </c>
      <c r="H20" s="38"/>
      <c r="I20" s="39"/>
      <c r="J20" s="18"/>
      <c r="K20" s="20" t="s">
        <v>33</v>
      </c>
      <c r="L20" s="1"/>
      <c r="M20" s="1"/>
      <c r="N20" s="1"/>
    </row>
    <row r="21" spans="1:14" ht="12.75">
      <c r="A21" s="224"/>
      <c r="B21" s="190" t="s">
        <v>36</v>
      </c>
      <c r="C21" s="187" t="s">
        <v>24</v>
      </c>
      <c r="D21" s="187"/>
      <c r="E21" s="188"/>
      <c r="F21" s="188" t="s">
        <v>202</v>
      </c>
      <c r="G21" s="40">
        <v>1382679.87</v>
      </c>
      <c r="H21" s="40"/>
      <c r="I21" s="41"/>
      <c r="J21" s="18"/>
      <c r="K21" s="20" t="s">
        <v>25</v>
      </c>
      <c r="L21" s="42"/>
      <c r="M21" s="1"/>
      <c r="N21" s="1"/>
    </row>
    <row r="22" spans="1:14" ht="12.75">
      <c r="A22" s="224"/>
      <c r="B22" s="190" t="s">
        <v>37</v>
      </c>
      <c r="C22" s="31" t="s">
        <v>26</v>
      </c>
      <c r="D22" s="17"/>
      <c r="E22" s="18"/>
      <c r="F22" s="18"/>
      <c r="G22" s="18"/>
      <c r="H22" s="18"/>
      <c r="I22" s="18"/>
      <c r="J22" s="18"/>
      <c r="K22" s="20" t="s">
        <v>27</v>
      </c>
      <c r="L22" s="1"/>
      <c r="M22" s="1"/>
      <c r="N22" s="1"/>
    </row>
    <row r="23" spans="1:14" ht="13.5" thickBot="1">
      <c r="A23" s="260"/>
      <c r="B23" s="271"/>
      <c r="C23" s="22" t="s">
        <v>28</v>
      </c>
      <c r="D23" s="22"/>
      <c r="E23" s="261"/>
      <c r="F23" s="261"/>
      <c r="G23" s="261"/>
      <c r="H23" s="261"/>
      <c r="I23" s="261"/>
      <c r="J23" s="261"/>
      <c r="K23" s="262" t="s">
        <v>155</v>
      </c>
      <c r="L23" s="1"/>
      <c r="M23" s="1"/>
      <c r="N23" s="1"/>
    </row>
    <row r="24" spans="1:14" ht="64.5" hidden="1" thickBot="1">
      <c r="A24" s="225"/>
      <c r="B24" s="34"/>
      <c r="C24" s="35"/>
      <c r="D24" s="35"/>
      <c r="E24" s="36"/>
      <c r="F24" s="36"/>
      <c r="G24" s="36"/>
      <c r="H24" s="36"/>
      <c r="I24" s="36"/>
      <c r="J24" s="36"/>
      <c r="K24" s="255" t="s">
        <v>233</v>
      </c>
      <c r="L24" s="1"/>
      <c r="M24" s="1"/>
      <c r="N24" s="1"/>
    </row>
    <row r="25" spans="1:14" ht="12.75">
      <c r="A25" s="223" t="s">
        <v>38</v>
      </c>
      <c r="B25" s="25" t="s">
        <v>39</v>
      </c>
      <c r="C25" s="27" t="s">
        <v>35</v>
      </c>
      <c r="D25" s="27" t="s">
        <v>242</v>
      </c>
      <c r="E25" s="28">
        <f>SUM(F25:J26)</f>
        <v>27000000</v>
      </c>
      <c r="F25" s="28">
        <f>107646+161300+11700-11700</f>
        <v>268946</v>
      </c>
      <c r="G25" s="29">
        <v>33000</v>
      </c>
      <c r="H25" s="29">
        <v>33000</v>
      </c>
      <c r="I25" s="29">
        <v>33000</v>
      </c>
      <c r="J25" s="28">
        <f>26698054-11700-54300</f>
        <v>26632054</v>
      </c>
      <c r="K25" s="30"/>
      <c r="L25" s="1"/>
      <c r="M25" s="1"/>
      <c r="N25" s="1"/>
    </row>
    <row r="26" spans="1:14" ht="12.75">
      <c r="A26" s="224"/>
      <c r="B26" s="21" t="s">
        <v>40</v>
      </c>
      <c r="C26" s="22" t="s">
        <v>24</v>
      </c>
      <c r="D26" s="17"/>
      <c r="E26" s="18"/>
      <c r="F26" s="18"/>
      <c r="G26" s="18"/>
      <c r="H26" s="18"/>
      <c r="I26" s="18"/>
      <c r="J26" s="18"/>
      <c r="K26" s="24"/>
      <c r="L26" s="1"/>
      <c r="M26" s="1"/>
      <c r="N26" s="1"/>
    </row>
    <row r="27" spans="1:14" ht="12.75">
      <c r="A27" s="224"/>
      <c r="B27" s="21" t="s">
        <v>41</v>
      </c>
      <c r="C27" s="17" t="s">
        <v>26</v>
      </c>
      <c r="D27" s="17"/>
      <c r="E27" s="18"/>
      <c r="F27" s="18"/>
      <c r="G27" s="18"/>
      <c r="H27" s="18"/>
      <c r="I27" s="18"/>
      <c r="J27" s="18"/>
      <c r="K27" s="20"/>
      <c r="L27" s="1"/>
      <c r="M27" s="1"/>
      <c r="N27" s="1"/>
    </row>
    <row r="28" spans="1:14" ht="12.75">
      <c r="A28" s="224"/>
      <c r="B28" s="21" t="s">
        <v>42</v>
      </c>
      <c r="C28" s="17" t="s">
        <v>28</v>
      </c>
      <c r="D28" s="17"/>
      <c r="E28" s="18"/>
      <c r="F28" s="18"/>
      <c r="G28" s="18"/>
      <c r="H28" s="18"/>
      <c r="I28" s="18"/>
      <c r="J28" s="18"/>
      <c r="K28" s="24"/>
      <c r="L28" s="1"/>
      <c r="M28" s="1"/>
      <c r="N28" s="1"/>
    </row>
    <row r="29" spans="1:14" ht="13.5" thickBot="1">
      <c r="A29" s="224"/>
      <c r="B29" s="21"/>
      <c r="C29" s="35"/>
      <c r="D29" s="17"/>
      <c r="E29" s="18"/>
      <c r="F29" s="18"/>
      <c r="G29" s="18"/>
      <c r="H29" s="19"/>
      <c r="I29" s="19"/>
      <c r="J29" s="18"/>
      <c r="K29" s="20"/>
      <c r="L29" s="43"/>
      <c r="M29" s="1"/>
      <c r="N29" s="1"/>
    </row>
    <row r="30" spans="1:14" ht="12.75" hidden="1">
      <c r="A30" s="223" t="s">
        <v>38</v>
      </c>
      <c r="B30" s="25" t="s">
        <v>181</v>
      </c>
      <c r="C30" s="202" t="s">
        <v>32</v>
      </c>
      <c r="D30" s="27" t="s">
        <v>221</v>
      </c>
      <c r="E30" s="28">
        <f>SUM(F30:J31)</f>
        <v>0</v>
      </c>
      <c r="F30" s="28"/>
      <c r="G30" s="44"/>
      <c r="H30" s="44"/>
      <c r="I30" s="44"/>
      <c r="J30" s="28"/>
      <c r="K30" s="30" t="s">
        <v>200</v>
      </c>
      <c r="L30" s="1"/>
      <c r="M30" s="1"/>
      <c r="N30" s="1"/>
    </row>
    <row r="31" spans="1:14" ht="12.75" hidden="1">
      <c r="A31" s="224"/>
      <c r="B31" s="21" t="s">
        <v>186</v>
      </c>
      <c r="C31" s="207" t="s">
        <v>24</v>
      </c>
      <c r="D31" s="17"/>
      <c r="E31" s="18"/>
      <c r="F31" s="18"/>
      <c r="G31" s="18"/>
      <c r="H31" s="18"/>
      <c r="I31" s="18"/>
      <c r="J31" s="18"/>
      <c r="K31" s="20" t="s">
        <v>201</v>
      </c>
      <c r="L31" s="1"/>
      <c r="M31" s="1"/>
      <c r="N31" s="1"/>
    </row>
    <row r="32" spans="1:14" ht="12.75" hidden="1">
      <c r="A32" s="224"/>
      <c r="B32" s="21" t="s">
        <v>185</v>
      </c>
      <c r="C32" s="17" t="s">
        <v>26</v>
      </c>
      <c r="D32" s="17"/>
      <c r="E32" s="18"/>
      <c r="F32" s="18"/>
      <c r="G32" s="18"/>
      <c r="H32" s="18"/>
      <c r="I32" s="18"/>
      <c r="J32" s="18"/>
      <c r="K32" s="20" t="s">
        <v>183</v>
      </c>
      <c r="L32" s="1"/>
      <c r="M32" s="1"/>
      <c r="N32" s="1"/>
    </row>
    <row r="33" spans="1:14" ht="12.75" hidden="1">
      <c r="A33" s="224"/>
      <c r="B33" s="21"/>
      <c r="C33" s="17" t="s">
        <v>28</v>
      </c>
      <c r="D33" s="17"/>
      <c r="E33" s="18"/>
      <c r="F33" s="18"/>
      <c r="G33" s="19"/>
      <c r="H33" s="18"/>
      <c r="I33" s="18"/>
      <c r="J33" s="18"/>
      <c r="K33" s="20"/>
      <c r="L33" s="1"/>
      <c r="M33" s="1"/>
      <c r="N33" s="1"/>
    </row>
    <row r="34" spans="1:14" ht="13.5" hidden="1" thickBot="1">
      <c r="A34" s="224"/>
      <c r="B34" s="21"/>
      <c r="C34" s="17"/>
      <c r="D34" s="17"/>
      <c r="E34" s="18"/>
      <c r="F34" s="18"/>
      <c r="G34" s="18"/>
      <c r="H34" s="18"/>
      <c r="I34" s="18"/>
      <c r="J34" s="18"/>
      <c r="K34" s="20"/>
      <c r="L34" s="1"/>
      <c r="M34" s="1"/>
      <c r="N34" s="1"/>
    </row>
    <row r="35" spans="1:14" ht="12.75" hidden="1">
      <c r="A35" s="25"/>
      <c r="B35" s="25"/>
      <c r="C35" s="27"/>
      <c r="D35" s="27"/>
      <c r="E35" s="28"/>
      <c r="F35" s="28"/>
      <c r="G35" s="29"/>
      <c r="H35" s="29"/>
      <c r="I35" s="29"/>
      <c r="J35" s="28"/>
      <c r="K35" s="30"/>
      <c r="L35" s="1"/>
      <c r="M35" s="1"/>
      <c r="N35" s="1"/>
    </row>
    <row r="36" spans="1:14" ht="12.75" hidden="1">
      <c r="A36" s="21"/>
      <c r="B36" s="216"/>
      <c r="C36" s="22"/>
      <c r="D36" s="17"/>
      <c r="E36" s="18"/>
      <c r="F36" s="18"/>
      <c r="G36" s="18"/>
      <c r="H36" s="18"/>
      <c r="I36" s="18"/>
      <c r="J36" s="18"/>
      <c r="K36" s="20"/>
      <c r="L36" s="1"/>
      <c r="M36" s="1"/>
      <c r="N36" s="1"/>
    </row>
    <row r="37" spans="1:14" ht="12.75" hidden="1">
      <c r="A37" s="21"/>
      <c r="B37" s="21"/>
      <c r="C37" s="17"/>
      <c r="D37" s="17"/>
      <c r="E37" s="18"/>
      <c r="F37" s="18"/>
      <c r="G37" s="18"/>
      <c r="H37" s="18"/>
      <c r="I37" s="18"/>
      <c r="J37" s="18"/>
      <c r="K37" s="20"/>
      <c r="L37" s="1"/>
      <c r="M37" s="1"/>
      <c r="N37" s="1"/>
    </row>
    <row r="38" spans="1:14" ht="12.75" hidden="1">
      <c r="A38" s="21"/>
      <c r="B38" s="21"/>
      <c r="C38" s="17"/>
      <c r="D38" s="17"/>
      <c r="E38" s="18"/>
      <c r="F38" s="18"/>
      <c r="G38" s="18"/>
      <c r="H38" s="18"/>
      <c r="I38" s="18"/>
      <c r="J38" s="18"/>
      <c r="K38" s="20"/>
      <c r="L38" s="1"/>
      <c r="M38" s="1"/>
      <c r="N38" s="1"/>
    </row>
    <row r="39" spans="1:14" ht="13.5" hidden="1" thickBot="1">
      <c r="A39" s="21"/>
      <c r="B39" s="21"/>
      <c r="C39" s="17"/>
      <c r="D39" s="17"/>
      <c r="E39" s="18"/>
      <c r="F39" s="18"/>
      <c r="G39" s="18"/>
      <c r="H39" s="18"/>
      <c r="I39" s="18"/>
      <c r="J39" s="18"/>
      <c r="K39" s="20"/>
      <c r="L39" s="1"/>
      <c r="M39" s="1"/>
      <c r="N39" s="1"/>
    </row>
    <row r="40" spans="1:14" ht="12.75" hidden="1">
      <c r="A40" s="25"/>
      <c r="B40" s="45"/>
      <c r="C40" s="27"/>
      <c r="D40" s="27"/>
      <c r="E40" s="28"/>
      <c r="F40" s="28"/>
      <c r="G40" s="29"/>
      <c r="H40" s="29"/>
      <c r="I40" s="29"/>
      <c r="J40" s="28"/>
      <c r="K40" s="30"/>
      <c r="L40" s="1"/>
      <c r="M40" s="1"/>
      <c r="N40" s="1"/>
    </row>
    <row r="41" spans="1:14" ht="12.75" hidden="1">
      <c r="A41" s="46"/>
      <c r="B41" s="47"/>
      <c r="C41" s="22"/>
      <c r="D41" s="17"/>
      <c r="E41" s="18"/>
      <c r="F41" s="18"/>
      <c r="G41" s="18"/>
      <c r="H41" s="18"/>
      <c r="I41" s="18"/>
      <c r="J41" s="18"/>
      <c r="K41" s="20"/>
      <c r="L41" s="1"/>
      <c r="M41" s="1"/>
      <c r="N41" s="1"/>
    </row>
    <row r="42" spans="1:14" ht="12.75" hidden="1">
      <c r="A42" s="46"/>
      <c r="B42" s="47"/>
      <c r="C42" s="17"/>
      <c r="D42" s="17"/>
      <c r="E42" s="18"/>
      <c r="F42" s="18"/>
      <c r="G42" s="18"/>
      <c r="H42" s="18"/>
      <c r="I42" s="18"/>
      <c r="J42" s="18"/>
      <c r="K42" s="20"/>
      <c r="L42" s="1"/>
      <c r="M42" s="1"/>
      <c r="N42" s="1"/>
    </row>
    <row r="43" spans="1:14" ht="13.5" hidden="1" thickBot="1">
      <c r="A43" s="46"/>
      <c r="B43" s="47"/>
      <c r="C43" s="17"/>
      <c r="D43" s="17"/>
      <c r="E43" s="18"/>
      <c r="F43" s="18"/>
      <c r="G43" s="18"/>
      <c r="H43" s="18"/>
      <c r="I43" s="18"/>
      <c r="J43" s="18"/>
      <c r="K43" s="20"/>
      <c r="L43" s="1"/>
      <c r="M43" s="1"/>
      <c r="N43" s="1"/>
    </row>
    <row r="44" spans="1:14" ht="12.75" hidden="1">
      <c r="A44" s="25"/>
      <c r="B44" s="48"/>
      <c r="C44" s="27"/>
      <c r="D44" s="27"/>
      <c r="E44" s="28"/>
      <c r="F44" s="28"/>
      <c r="G44" s="29"/>
      <c r="H44" s="28"/>
      <c r="I44" s="28"/>
      <c r="J44" s="28"/>
      <c r="K44" s="30"/>
      <c r="L44" s="1"/>
      <c r="M44" s="1"/>
      <c r="N44" s="1"/>
    </row>
    <row r="45" spans="1:14" ht="12.75" hidden="1">
      <c r="A45" s="24"/>
      <c r="B45" s="47"/>
      <c r="C45" s="22"/>
      <c r="D45" s="17"/>
      <c r="E45" s="18"/>
      <c r="F45" s="18"/>
      <c r="G45" s="18"/>
      <c r="H45" s="18"/>
      <c r="I45" s="18"/>
      <c r="J45" s="18"/>
      <c r="K45" s="20"/>
      <c r="L45" s="1"/>
      <c r="M45" s="1"/>
      <c r="N45" s="1"/>
    </row>
    <row r="46" spans="1:14" ht="12.75" hidden="1">
      <c r="A46" s="21"/>
      <c r="B46" s="47"/>
      <c r="C46" s="17"/>
      <c r="D46" s="17"/>
      <c r="E46" s="21"/>
      <c r="F46" s="18"/>
      <c r="G46" s="18"/>
      <c r="H46" s="18"/>
      <c r="I46" s="18"/>
      <c r="J46" s="18"/>
      <c r="K46" s="20"/>
      <c r="L46" s="1"/>
      <c r="M46" s="1"/>
      <c r="N46" s="1"/>
    </row>
    <row r="47" spans="1:14" ht="13.5" hidden="1" thickBot="1">
      <c r="A47" s="33"/>
      <c r="B47" s="49"/>
      <c r="C47" s="35"/>
      <c r="D47" s="35"/>
      <c r="E47" s="36"/>
      <c r="F47" s="36"/>
      <c r="G47" s="36"/>
      <c r="H47" s="36"/>
      <c r="I47" s="36"/>
      <c r="J47" s="36"/>
      <c r="K47" s="37"/>
      <c r="L47" s="1"/>
      <c r="M47" s="1"/>
      <c r="N47" s="1"/>
    </row>
    <row r="48" spans="1:14" ht="12.75" hidden="1">
      <c r="A48" s="50"/>
      <c r="B48" s="51"/>
      <c r="C48" s="5"/>
      <c r="D48" s="5"/>
      <c r="E48" s="32"/>
      <c r="F48" s="32"/>
      <c r="G48" s="32"/>
      <c r="H48" s="32"/>
      <c r="I48" s="32"/>
      <c r="J48" s="32"/>
      <c r="K48" s="52"/>
      <c r="L48" s="1"/>
      <c r="M48" s="1"/>
      <c r="N48" s="1"/>
    </row>
    <row r="49" spans="1:14" ht="12.75" hidden="1">
      <c r="A49" s="50"/>
      <c r="B49" s="51"/>
      <c r="C49" s="5"/>
      <c r="D49" s="5"/>
      <c r="E49" s="32"/>
      <c r="F49" s="32"/>
      <c r="G49" s="32"/>
      <c r="H49" s="32"/>
      <c r="I49" s="32"/>
      <c r="J49" s="32"/>
      <c r="K49" s="52"/>
      <c r="L49" s="1"/>
      <c r="M49" s="1"/>
      <c r="N49" s="1"/>
    </row>
    <row r="50" spans="1:14" ht="13.5" hidden="1" thickBot="1">
      <c r="A50" s="347" t="s">
        <v>46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1"/>
      <c r="M50" s="1"/>
      <c r="N50" s="1"/>
    </row>
    <row r="51" spans="1:14" ht="12.75" hidden="1">
      <c r="A51" s="299" t="s">
        <v>1</v>
      </c>
      <c r="B51" s="299" t="s">
        <v>2</v>
      </c>
      <c r="C51" s="3" t="s">
        <v>3</v>
      </c>
      <c r="D51" s="290" t="s">
        <v>4</v>
      </c>
      <c r="E51" s="3" t="s">
        <v>5</v>
      </c>
      <c r="F51" s="3" t="s">
        <v>6</v>
      </c>
      <c r="G51" s="313" t="s">
        <v>7</v>
      </c>
      <c r="H51" s="314"/>
      <c r="I51" s="315"/>
      <c r="J51" s="290" t="s">
        <v>8</v>
      </c>
      <c r="K51" s="299" t="s">
        <v>9</v>
      </c>
      <c r="L51" s="1"/>
      <c r="M51" s="1"/>
      <c r="N51" s="1"/>
    </row>
    <row r="52" spans="1:14" ht="12.75" hidden="1">
      <c r="A52" s="311"/>
      <c r="B52" s="311"/>
      <c r="C52" s="4" t="s">
        <v>10</v>
      </c>
      <c r="D52" s="312"/>
      <c r="E52" s="4" t="s">
        <v>11</v>
      </c>
      <c r="F52" s="4" t="s">
        <v>12</v>
      </c>
      <c r="G52" s="316"/>
      <c r="H52" s="317"/>
      <c r="I52" s="318"/>
      <c r="J52" s="312"/>
      <c r="K52" s="311"/>
      <c r="L52" s="1"/>
      <c r="M52" s="1"/>
      <c r="N52" s="1"/>
    </row>
    <row r="53" spans="1:14" ht="13.5" hidden="1" thickBot="1">
      <c r="A53" s="311"/>
      <c r="B53" s="311"/>
      <c r="C53" s="4" t="s">
        <v>13</v>
      </c>
      <c r="D53" s="312"/>
      <c r="E53" s="4" t="s">
        <v>14</v>
      </c>
      <c r="F53" s="4" t="s">
        <v>15</v>
      </c>
      <c r="G53" s="319"/>
      <c r="H53" s="320"/>
      <c r="I53" s="321"/>
      <c r="J53" s="312"/>
      <c r="K53" s="311"/>
      <c r="L53" s="1"/>
      <c r="M53" s="1"/>
      <c r="N53" s="1"/>
    </row>
    <row r="54" spans="1:14" ht="39" hidden="1" thickBot="1">
      <c r="A54" s="300"/>
      <c r="B54" s="300"/>
      <c r="C54" s="7" t="s">
        <v>16</v>
      </c>
      <c r="D54" s="291"/>
      <c r="E54" s="6" t="s">
        <v>17</v>
      </c>
      <c r="F54" s="6" t="s">
        <v>18</v>
      </c>
      <c r="G54" s="8" t="s">
        <v>19</v>
      </c>
      <c r="H54" s="9">
        <v>2010</v>
      </c>
      <c r="I54" s="9">
        <v>2011</v>
      </c>
      <c r="J54" s="291"/>
      <c r="K54" s="300"/>
      <c r="L54" s="1"/>
      <c r="M54" s="1"/>
      <c r="N54" s="1"/>
    </row>
    <row r="55" spans="1:14" ht="12.75" hidden="1">
      <c r="A55" s="10" t="s">
        <v>20</v>
      </c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"/>
      <c r="M55" s="1"/>
      <c r="N55" s="1"/>
    </row>
    <row r="56" spans="1:14" ht="13.5" hidden="1" thickBot="1">
      <c r="A56" s="13" t="s">
        <v>122</v>
      </c>
      <c r="B56" s="14"/>
      <c r="C56" s="14"/>
      <c r="D56" s="14"/>
      <c r="E56" s="14"/>
      <c r="F56" s="14"/>
      <c r="G56" s="14"/>
      <c r="H56" s="14"/>
      <c r="I56" s="14"/>
      <c r="J56" s="14"/>
      <c r="K56" s="15"/>
      <c r="L56" s="1"/>
      <c r="M56" s="1"/>
      <c r="N56" s="1"/>
    </row>
    <row r="57" spans="1:14" ht="12.75" hidden="1">
      <c r="A57" s="223" t="s">
        <v>38</v>
      </c>
      <c r="B57" s="191" t="s">
        <v>47</v>
      </c>
      <c r="C57" s="53" t="s">
        <v>35</v>
      </c>
      <c r="D57" s="27" t="s">
        <v>48</v>
      </c>
      <c r="E57" s="28">
        <f>SUM(F57:J58)</f>
        <v>0</v>
      </c>
      <c r="F57" s="28"/>
      <c r="G57" s="29"/>
      <c r="H57" s="29"/>
      <c r="I57" s="29"/>
      <c r="J57" s="28"/>
      <c r="K57" s="30" t="s">
        <v>33</v>
      </c>
      <c r="L57" s="1"/>
      <c r="M57" s="1"/>
      <c r="N57" s="1"/>
    </row>
    <row r="58" spans="1:14" ht="12.75" hidden="1">
      <c r="A58" s="224"/>
      <c r="B58" s="192" t="s">
        <v>129</v>
      </c>
      <c r="C58" s="22" t="s">
        <v>24</v>
      </c>
      <c r="D58" s="17"/>
      <c r="E58" s="18"/>
      <c r="F58" s="18"/>
      <c r="G58" s="19"/>
      <c r="H58" s="18"/>
      <c r="I58" s="18"/>
      <c r="J58" s="19"/>
      <c r="K58" s="20" t="s">
        <v>220</v>
      </c>
      <c r="L58" s="1"/>
      <c r="M58" s="1"/>
      <c r="N58" s="1"/>
    </row>
    <row r="59" spans="1:14" ht="12.75" hidden="1">
      <c r="A59" s="224"/>
      <c r="B59" s="47"/>
      <c r="C59" s="17" t="s">
        <v>26</v>
      </c>
      <c r="D59" s="17"/>
      <c r="E59" s="18"/>
      <c r="F59" s="18"/>
      <c r="G59" s="18"/>
      <c r="H59" s="18"/>
      <c r="I59" s="18"/>
      <c r="J59" s="18"/>
      <c r="K59" s="20"/>
      <c r="L59" s="1"/>
      <c r="M59" s="1"/>
      <c r="N59" s="1"/>
    </row>
    <row r="60" spans="1:14" ht="12.75" hidden="1">
      <c r="A60" s="224"/>
      <c r="B60" s="47" t="s">
        <v>148</v>
      </c>
      <c r="C60" s="17" t="s">
        <v>28</v>
      </c>
      <c r="D60" s="17" t="s">
        <v>51</v>
      </c>
      <c r="E60" s="18">
        <f>SUM(F60:H61)</f>
        <v>0</v>
      </c>
      <c r="F60" s="18"/>
      <c r="G60" s="19"/>
      <c r="H60" s="19"/>
      <c r="I60" s="19"/>
      <c r="J60" s="18"/>
      <c r="K60" s="20"/>
      <c r="L60" s="1"/>
      <c r="M60" s="1"/>
      <c r="N60" s="1"/>
    </row>
    <row r="61" spans="1:14" ht="13.5" hidden="1" thickBot="1">
      <c r="A61" s="225"/>
      <c r="B61" s="54"/>
      <c r="C61" s="17"/>
      <c r="D61" s="35"/>
      <c r="E61" s="36"/>
      <c r="F61" s="36"/>
      <c r="G61" s="36"/>
      <c r="H61" s="36"/>
      <c r="I61" s="36"/>
      <c r="J61" s="36"/>
      <c r="K61" s="37"/>
      <c r="L61" s="1"/>
      <c r="M61" s="1"/>
      <c r="N61" s="1"/>
    </row>
    <row r="62" spans="1:14" ht="12.75" hidden="1">
      <c r="A62" s="223" t="s">
        <v>45</v>
      </c>
      <c r="B62" s="48" t="s">
        <v>49</v>
      </c>
      <c r="C62" s="53"/>
      <c r="D62" s="27"/>
      <c r="E62" s="28"/>
      <c r="F62" s="28"/>
      <c r="G62" s="29"/>
      <c r="H62" s="44"/>
      <c r="I62" s="28"/>
      <c r="J62" s="28"/>
      <c r="K62" s="30"/>
      <c r="L62" s="1"/>
      <c r="M62" s="1"/>
      <c r="N62" s="1"/>
    </row>
    <row r="63" spans="1:14" ht="12.75" hidden="1">
      <c r="A63" s="224"/>
      <c r="B63" s="47"/>
      <c r="C63" s="22"/>
      <c r="D63" s="17"/>
      <c r="E63" s="18"/>
      <c r="F63" s="18"/>
      <c r="G63" s="55"/>
      <c r="H63" s="55"/>
      <c r="I63" s="18"/>
      <c r="J63" s="18"/>
      <c r="K63" s="20"/>
      <c r="L63" s="1"/>
      <c r="M63" s="1"/>
      <c r="N63" s="1"/>
    </row>
    <row r="64" spans="1:14" ht="12.75" hidden="1">
      <c r="A64" s="224"/>
      <c r="B64" s="47"/>
      <c r="C64" s="17"/>
      <c r="D64" s="17"/>
      <c r="E64" s="18"/>
      <c r="F64" s="18"/>
      <c r="G64" s="55"/>
      <c r="H64" s="55"/>
      <c r="I64" s="18"/>
      <c r="J64" s="18"/>
      <c r="K64" s="20"/>
      <c r="L64" s="1"/>
      <c r="M64" s="1"/>
      <c r="N64" s="1"/>
    </row>
    <row r="65" spans="1:14" ht="13.5" hidden="1" thickBot="1">
      <c r="A65" s="225"/>
      <c r="B65" s="54"/>
      <c r="C65" s="17"/>
      <c r="D65" s="35"/>
      <c r="E65" s="36"/>
      <c r="F65" s="36"/>
      <c r="G65" s="57"/>
      <c r="H65" s="56"/>
      <c r="I65" s="36"/>
      <c r="J65" s="36"/>
      <c r="K65" s="37"/>
      <c r="L65" s="1"/>
      <c r="M65" s="1"/>
      <c r="N65" s="1"/>
    </row>
    <row r="66" spans="1:14" ht="12.75" hidden="1">
      <c r="A66" s="217"/>
      <c r="B66" s="218"/>
      <c r="C66" s="219"/>
      <c r="D66" s="219"/>
      <c r="E66" s="220"/>
      <c r="F66" s="220"/>
      <c r="G66" s="220"/>
      <c r="H66" s="220"/>
      <c r="I66" s="220"/>
      <c r="J66" s="220"/>
      <c r="K66" s="221"/>
      <c r="L66" s="1"/>
      <c r="M66" s="1"/>
      <c r="N66" s="1"/>
    </row>
    <row r="67" spans="1:14" ht="12.75" hidden="1">
      <c r="A67" s="50"/>
      <c r="B67" s="222"/>
      <c r="C67" s="5"/>
      <c r="D67" s="5"/>
      <c r="E67" s="32"/>
      <c r="F67" s="32"/>
      <c r="G67" s="32"/>
      <c r="H67" s="32"/>
      <c r="I67" s="32"/>
      <c r="J67" s="32"/>
      <c r="K67" s="52"/>
      <c r="L67" s="1"/>
      <c r="M67" s="1"/>
      <c r="N67" s="1"/>
    </row>
    <row r="68" spans="1:14" ht="13.5" hidden="1" thickBot="1">
      <c r="A68" s="339" t="s">
        <v>144</v>
      </c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1"/>
      <c r="M68" s="1"/>
      <c r="N68" s="1"/>
    </row>
    <row r="69" spans="1:14" ht="12.75" hidden="1">
      <c r="A69" s="299" t="s">
        <v>1</v>
      </c>
      <c r="B69" s="299" t="s">
        <v>2</v>
      </c>
      <c r="C69" s="3" t="s">
        <v>3</v>
      </c>
      <c r="D69" s="290" t="s">
        <v>4</v>
      </c>
      <c r="E69" s="3" t="s">
        <v>5</v>
      </c>
      <c r="F69" s="3" t="s">
        <v>6</v>
      </c>
      <c r="G69" s="313" t="s">
        <v>7</v>
      </c>
      <c r="H69" s="314"/>
      <c r="I69" s="315"/>
      <c r="J69" s="290" t="s">
        <v>8</v>
      </c>
      <c r="K69" s="299" t="s">
        <v>9</v>
      </c>
      <c r="L69" s="1"/>
      <c r="M69" s="1"/>
      <c r="N69" s="1"/>
    </row>
    <row r="70" spans="1:14" ht="12.75" hidden="1">
      <c r="A70" s="311"/>
      <c r="B70" s="311"/>
      <c r="C70" s="4" t="s">
        <v>10</v>
      </c>
      <c r="D70" s="312"/>
      <c r="E70" s="4" t="s">
        <v>11</v>
      </c>
      <c r="F70" s="4" t="s">
        <v>12</v>
      </c>
      <c r="G70" s="316"/>
      <c r="H70" s="317"/>
      <c r="I70" s="318"/>
      <c r="J70" s="312"/>
      <c r="K70" s="311"/>
      <c r="L70" s="1"/>
      <c r="M70" s="1"/>
      <c r="N70" s="1"/>
    </row>
    <row r="71" spans="1:14" ht="13.5" hidden="1" thickBot="1">
      <c r="A71" s="311"/>
      <c r="B71" s="311"/>
      <c r="C71" s="4" t="s">
        <v>13</v>
      </c>
      <c r="D71" s="312"/>
      <c r="E71" s="4" t="s">
        <v>14</v>
      </c>
      <c r="F71" s="4" t="s">
        <v>215</v>
      </c>
      <c r="G71" s="319"/>
      <c r="H71" s="320"/>
      <c r="I71" s="321"/>
      <c r="J71" s="312"/>
      <c r="K71" s="311"/>
      <c r="L71" s="1"/>
      <c r="M71" s="1"/>
      <c r="N71" s="1"/>
    </row>
    <row r="72" spans="1:14" ht="39" hidden="1" thickBot="1">
      <c r="A72" s="300"/>
      <c r="B72" s="300"/>
      <c r="C72" s="7" t="s">
        <v>16</v>
      </c>
      <c r="D72" s="291"/>
      <c r="E72" s="6" t="s">
        <v>17</v>
      </c>
      <c r="F72" s="6" t="s">
        <v>18</v>
      </c>
      <c r="G72" s="8" t="s">
        <v>216</v>
      </c>
      <c r="H72" s="9">
        <v>2011</v>
      </c>
      <c r="I72" s="9">
        <v>2012</v>
      </c>
      <c r="J72" s="291"/>
      <c r="K72" s="300"/>
      <c r="L72" s="1"/>
      <c r="M72" s="1"/>
      <c r="N72" s="1"/>
    </row>
    <row r="73" spans="1:14" ht="12.75" hidden="1">
      <c r="A73" s="10" t="s">
        <v>20</v>
      </c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"/>
      <c r="M73" s="1"/>
      <c r="N73" s="1"/>
    </row>
    <row r="74" spans="1:14" ht="13.5" hidden="1" thickBot="1">
      <c r="A74" s="13" t="s">
        <v>122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"/>
      <c r="M74" s="1"/>
      <c r="N74" s="1"/>
    </row>
    <row r="75" spans="1:14" ht="12.75" hidden="1">
      <c r="A75" s="224" t="s">
        <v>132</v>
      </c>
      <c r="B75" s="47" t="s">
        <v>139</v>
      </c>
      <c r="C75" s="17" t="s">
        <v>32</v>
      </c>
      <c r="D75" s="17"/>
      <c r="E75" s="18"/>
      <c r="F75" s="18"/>
      <c r="G75" s="19"/>
      <c r="H75" s="19"/>
      <c r="I75" s="19"/>
      <c r="J75" s="18"/>
      <c r="K75" s="20"/>
      <c r="L75" s="1"/>
      <c r="M75" s="1"/>
      <c r="N75" s="1"/>
    </row>
    <row r="76" spans="1:14" ht="12.75" hidden="1">
      <c r="A76" s="224"/>
      <c r="B76" s="47" t="s">
        <v>52</v>
      </c>
      <c r="C76" s="22" t="s">
        <v>24</v>
      </c>
      <c r="D76" s="17"/>
      <c r="E76" s="18"/>
      <c r="F76" s="18"/>
      <c r="G76" s="19"/>
      <c r="H76" s="18"/>
      <c r="I76" s="18"/>
      <c r="J76" s="18"/>
      <c r="K76" s="20"/>
      <c r="L76" s="1"/>
      <c r="M76" s="1"/>
      <c r="N76" s="1"/>
    </row>
    <row r="77" spans="1:14" ht="12.75" hidden="1">
      <c r="A77" s="224"/>
      <c r="B77" s="47"/>
      <c r="C77" s="17" t="s">
        <v>26</v>
      </c>
      <c r="D77" s="17"/>
      <c r="E77" s="18"/>
      <c r="F77" s="18"/>
      <c r="G77" s="19"/>
      <c r="H77" s="18"/>
      <c r="I77" s="18"/>
      <c r="J77" s="18"/>
      <c r="K77" s="20"/>
      <c r="L77" s="1"/>
      <c r="M77" s="1"/>
      <c r="N77" s="1"/>
    </row>
    <row r="78" spans="1:14" ht="13.5" hidden="1" thickBot="1">
      <c r="A78" s="225"/>
      <c r="B78" s="54"/>
      <c r="C78" s="35" t="s">
        <v>28</v>
      </c>
      <c r="D78" s="35"/>
      <c r="E78" s="36"/>
      <c r="F78" s="36"/>
      <c r="G78" s="57"/>
      <c r="H78" s="36"/>
      <c r="I78" s="36"/>
      <c r="J78" s="36"/>
      <c r="K78" s="37"/>
      <c r="L78" s="1"/>
      <c r="M78" s="1"/>
      <c r="N78" s="1"/>
    </row>
    <row r="79" spans="1:14" ht="12.75">
      <c r="A79" s="223">
        <v>5</v>
      </c>
      <c r="B79" s="48" t="s">
        <v>212</v>
      </c>
      <c r="C79" s="27" t="s">
        <v>23</v>
      </c>
      <c r="D79" s="27" t="s">
        <v>67</v>
      </c>
      <c r="E79" s="28">
        <f>SUM(F79:H79)</f>
        <v>707000</v>
      </c>
      <c r="F79" s="28">
        <v>300000</v>
      </c>
      <c r="G79" s="29">
        <v>407000</v>
      </c>
      <c r="H79" s="29"/>
      <c r="I79" s="28"/>
      <c r="J79" s="28"/>
      <c r="K79" s="30"/>
      <c r="L79" s="1"/>
      <c r="M79" s="1"/>
      <c r="N79" s="1"/>
    </row>
    <row r="80" spans="1:14" ht="12.75">
      <c r="A80" s="224"/>
      <c r="B80" s="47" t="s">
        <v>210</v>
      </c>
      <c r="C80" s="22" t="s">
        <v>24</v>
      </c>
      <c r="D80" s="17"/>
      <c r="E80" s="18"/>
      <c r="F80" s="18"/>
      <c r="G80" s="18"/>
      <c r="H80" s="18"/>
      <c r="I80" s="18"/>
      <c r="J80" s="18"/>
      <c r="K80" s="20"/>
      <c r="L80" s="1"/>
      <c r="M80" s="1"/>
      <c r="N80" s="1"/>
    </row>
    <row r="81" spans="1:14" ht="12.75">
      <c r="A81" s="224"/>
      <c r="B81" s="47" t="s">
        <v>211</v>
      </c>
      <c r="C81" s="31" t="s">
        <v>26</v>
      </c>
      <c r="D81" s="17"/>
      <c r="E81" s="18"/>
      <c r="F81" s="18"/>
      <c r="G81" s="18"/>
      <c r="H81" s="18"/>
      <c r="I81" s="18"/>
      <c r="J81" s="18"/>
      <c r="K81" s="20"/>
      <c r="L81" s="1"/>
      <c r="M81" s="1"/>
      <c r="N81" s="1"/>
    </row>
    <row r="82" spans="1:14" ht="12.75">
      <c r="A82" s="224"/>
      <c r="B82" s="47"/>
      <c r="C82" s="22" t="s">
        <v>28</v>
      </c>
      <c r="D82" s="17"/>
      <c r="E82" s="18"/>
      <c r="F82" s="18"/>
      <c r="G82" s="18"/>
      <c r="H82" s="18"/>
      <c r="I82" s="18"/>
      <c r="J82" s="18"/>
      <c r="K82" s="20"/>
      <c r="L82" s="1"/>
      <c r="M82" s="1"/>
      <c r="N82" s="1"/>
    </row>
    <row r="83" spans="1:14" ht="12.75">
      <c r="A83" s="224"/>
      <c r="B83" s="47"/>
      <c r="C83" s="17" t="s">
        <v>32</v>
      </c>
      <c r="D83" s="17"/>
      <c r="E83" s="18"/>
      <c r="F83" s="18"/>
      <c r="G83" s="18"/>
      <c r="H83" s="18"/>
      <c r="I83" s="18"/>
      <c r="J83" s="18"/>
      <c r="K83" s="20"/>
      <c r="L83" s="1"/>
      <c r="M83" s="1"/>
      <c r="N83" s="1"/>
    </row>
    <row r="84" spans="1:14" ht="13.5" thickBot="1">
      <c r="A84" s="225"/>
      <c r="B84" s="54"/>
      <c r="C84" s="35" t="s">
        <v>24</v>
      </c>
      <c r="D84" s="35"/>
      <c r="E84" s="36"/>
      <c r="F84" s="36"/>
      <c r="G84" s="36"/>
      <c r="H84" s="36"/>
      <c r="I84" s="36"/>
      <c r="J84" s="36"/>
      <c r="K84" s="37"/>
      <c r="L84" s="1"/>
      <c r="M84" s="1"/>
      <c r="N84" s="1"/>
    </row>
    <row r="85" spans="1:14" ht="12.75" hidden="1">
      <c r="A85" s="224" t="s">
        <v>137</v>
      </c>
      <c r="B85" s="47" t="s">
        <v>163</v>
      </c>
      <c r="C85" s="27" t="s">
        <v>23</v>
      </c>
      <c r="D85" s="17"/>
      <c r="E85" s="18"/>
      <c r="F85" s="18"/>
      <c r="G85" s="19"/>
      <c r="H85" s="19"/>
      <c r="I85" s="19"/>
      <c r="J85" s="18"/>
      <c r="K85" s="20"/>
      <c r="L85" s="1"/>
      <c r="M85" s="1"/>
      <c r="N85" s="1"/>
    </row>
    <row r="86" spans="1:14" ht="12.75" hidden="1">
      <c r="A86" s="224"/>
      <c r="B86" s="47" t="s">
        <v>199</v>
      </c>
      <c r="C86" s="22" t="s">
        <v>24</v>
      </c>
      <c r="D86" s="17"/>
      <c r="E86" s="18"/>
      <c r="F86" s="18"/>
      <c r="G86" s="18"/>
      <c r="H86" s="18"/>
      <c r="I86" s="18"/>
      <c r="J86" s="18"/>
      <c r="K86" s="20"/>
      <c r="L86" s="1"/>
      <c r="M86" s="1"/>
      <c r="N86" s="1"/>
    </row>
    <row r="87" spans="1:14" ht="12.75" hidden="1">
      <c r="A87" s="224"/>
      <c r="B87" s="47"/>
      <c r="C87" s="31" t="s">
        <v>26</v>
      </c>
      <c r="D87" s="17"/>
      <c r="E87" s="18"/>
      <c r="F87" s="18"/>
      <c r="G87" s="18"/>
      <c r="H87" s="18"/>
      <c r="I87" s="18"/>
      <c r="J87" s="18"/>
      <c r="K87" s="20"/>
      <c r="L87" s="1"/>
      <c r="M87" s="1"/>
      <c r="N87" s="1"/>
    </row>
    <row r="88" spans="1:14" ht="12.75" hidden="1">
      <c r="A88" s="224"/>
      <c r="B88" s="47"/>
      <c r="C88" s="22" t="s">
        <v>28</v>
      </c>
      <c r="D88" s="17"/>
      <c r="E88" s="18"/>
      <c r="F88" s="18"/>
      <c r="G88" s="18"/>
      <c r="H88" s="18"/>
      <c r="I88" s="18"/>
      <c r="J88" s="18"/>
      <c r="K88" s="20"/>
      <c r="L88" s="1"/>
      <c r="M88" s="1"/>
      <c r="N88" s="1"/>
    </row>
    <row r="89" spans="1:14" ht="12.75" hidden="1">
      <c r="A89" s="224"/>
      <c r="B89" s="47"/>
      <c r="C89" s="17" t="s">
        <v>32</v>
      </c>
      <c r="D89" s="17"/>
      <c r="E89" s="18"/>
      <c r="F89" s="18"/>
      <c r="G89" s="18"/>
      <c r="H89" s="18"/>
      <c r="I89" s="18"/>
      <c r="J89" s="18"/>
      <c r="K89" s="20"/>
      <c r="L89" s="1"/>
      <c r="M89" s="1"/>
      <c r="N89" s="1"/>
    </row>
    <row r="90" spans="1:14" ht="13.5" hidden="1" thickBot="1">
      <c r="A90" s="225"/>
      <c r="B90" s="54"/>
      <c r="C90" s="35" t="s">
        <v>24</v>
      </c>
      <c r="D90" s="35"/>
      <c r="E90" s="36"/>
      <c r="F90" s="36"/>
      <c r="G90" s="36"/>
      <c r="H90" s="36"/>
      <c r="I90" s="36"/>
      <c r="J90" s="36"/>
      <c r="K90" s="37"/>
      <c r="L90" s="1"/>
      <c r="M90" s="1"/>
      <c r="N90" s="1"/>
    </row>
    <row r="91" spans="1:14" ht="12.75">
      <c r="A91" s="224" t="s">
        <v>44</v>
      </c>
      <c r="B91" s="263" t="s">
        <v>164</v>
      </c>
      <c r="C91" s="17" t="s">
        <v>32</v>
      </c>
      <c r="D91" s="17" t="s">
        <v>162</v>
      </c>
      <c r="E91" s="18">
        <f>SUM(F91:J92)</f>
        <v>2927378</v>
      </c>
      <c r="F91" s="18">
        <f>1216378+550000</f>
        <v>1766378</v>
      </c>
      <c r="G91" s="19">
        <f>260000</f>
        <v>260000</v>
      </c>
      <c r="H91" s="19"/>
      <c r="I91" s="19">
        <v>300000</v>
      </c>
      <c r="J91" s="18">
        <f>601000</f>
        <v>601000</v>
      </c>
      <c r="K91" s="20" t="s">
        <v>33</v>
      </c>
      <c r="L91" s="1"/>
      <c r="M91" s="1"/>
      <c r="N91" s="1"/>
    </row>
    <row r="92" spans="1:14" ht="12.75">
      <c r="A92" s="224"/>
      <c r="B92" s="263"/>
      <c r="C92" s="22" t="s">
        <v>24</v>
      </c>
      <c r="D92" s="17"/>
      <c r="E92" s="18"/>
      <c r="F92" s="18"/>
      <c r="G92" s="18"/>
      <c r="H92" s="18"/>
      <c r="I92" s="18"/>
      <c r="J92" s="18"/>
      <c r="K92" s="20" t="s">
        <v>25</v>
      </c>
      <c r="L92" s="1"/>
      <c r="M92" s="1"/>
      <c r="N92" s="1"/>
    </row>
    <row r="93" spans="1:14" ht="12.75">
      <c r="A93" s="224"/>
      <c r="B93" s="264"/>
      <c r="C93" s="17" t="s">
        <v>26</v>
      </c>
      <c r="D93" s="245"/>
      <c r="E93" s="245"/>
      <c r="F93" s="245"/>
      <c r="G93" s="18"/>
      <c r="H93" s="18"/>
      <c r="I93" s="18"/>
      <c r="J93" s="18"/>
      <c r="K93" s="20" t="s">
        <v>27</v>
      </c>
      <c r="L93" s="1"/>
      <c r="M93" s="1"/>
      <c r="N93" s="1"/>
    </row>
    <row r="94" spans="1:14" ht="12.75">
      <c r="A94" s="21"/>
      <c r="B94" s="263" t="s">
        <v>241</v>
      </c>
      <c r="C94" s="17" t="s">
        <v>28</v>
      </c>
      <c r="D94" s="17" t="s">
        <v>67</v>
      </c>
      <c r="E94" s="18">
        <f>SUM(F94:G95)</f>
        <v>810000</v>
      </c>
      <c r="F94" s="18">
        <v>550000</v>
      </c>
      <c r="G94" s="19">
        <f>260000</f>
        <v>260000</v>
      </c>
      <c r="H94" s="19"/>
      <c r="I94" s="18"/>
      <c r="J94" s="18"/>
      <c r="K94" s="20"/>
      <c r="L94" s="1"/>
      <c r="M94" s="1"/>
      <c r="N94" s="1"/>
    </row>
    <row r="95" spans="1:14" ht="12.75">
      <c r="A95" s="21"/>
      <c r="B95" s="263" t="s">
        <v>203</v>
      </c>
      <c r="C95" s="17"/>
      <c r="D95" s="17"/>
      <c r="E95" s="18"/>
      <c r="F95" s="18"/>
      <c r="G95" s="18"/>
      <c r="H95" s="18"/>
      <c r="I95" s="18"/>
      <c r="J95" s="18"/>
      <c r="K95" s="20"/>
      <c r="L95" s="1"/>
      <c r="M95" s="1"/>
      <c r="N95" s="1"/>
    </row>
    <row r="96" spans="1:14" ht="12.75">
      <c r="A96" s="21"/>
      <c r="B96" s="263" t="s">
        <v>207</v>
      </c>
      <c r="C96" s="17"/>
      <c r="D96" s="17"/>
      <c r="E96" s="18"/>
      <c r="F96" s="18"/>
      <c r="G96" s="18"/>
      <c r="H96" s="18"/>
      <c r="I96" s="18"/>
      <c r="J96" s="18"/>
      <c r="K96" s="20"/>
      <c r="L96" s="1"/>
      <c r="M96" s="1"/>
      <c r="N96" s="1"/>
    </row>
    <row r="97" spans="1:14" ht="12.75">
      <c r="A97" s="21"/>
      <c r="B97" s="263" t="s">
        <v>208</v>
      </c>
      <c r="C97" s="17"/>
      <c r="D97" s="17"/>
      <c r="E97" s="18"/>
      <c r="F97" s="18"/>
      <c r="G97" s="18"/>
      <c r="H97" s="18"/>
      <c r="I97" s="18"/>
      <c r="J97" s="18"/>
      <c r="K97" s="20"/>
      <c r="L97" s="1"/>
      <c r="M97" s="1"/>
      <c r="N97" s="1"/>
    </row>
    <row r="98" spans="1:14" ht="13.5" thickBot="1">
      <c r="A98" s="21"/>
      <c r="B98" s="263" t="s">
        <v>209</v>
      </c>
      <c r="C98" s="17"/>
      <c r="D98" s="17"/>
      <c r="E98" s="18"/>
      <c r="F98" s="18"/>
      <c r="G98" s="18"/>
      <c r="H98" s="18"/>
      <c r="I98" s="18"/>
      <c r="J98" s="18"/>
      <c r="K98" s="20"/>
      <c r="L98" s="1"/>
      <c r="M98" s="1"/>
      <c r="N98" s="1"/>
    </row>
    <row r="99" spans="1:14" ht="12.75" hidden="1">
      <c r="A99" s="25"/>
      <c r="B99" s="48"/>
      <c r="C99" s="27"/>
      <c r="D99" s="27"/>
      <c r="E99" s="28"/>
      <c r="F99" s="28"/>
      <c r="G99" s="29"/>
      <c r="H99" s="29"/>
      <c r="I99" s="29"/>
      <c r="J99" s="28"/>
      <c r="K99" s="30"/>
      <c r="L99" s="1"/>
      <c r="M99" s="1"/>
      <c r="N99" s="1"/>
    </row>
    <row r="100" spans="1:14" ht="12.75" hidden="1">
      <c r="A100" s="21"/>
      <c r="B100" s="47"/>
      <c r="C100" s="22"/>
      <c r="D100" s="17"/>
      <c r="E100" s="18"/>
      <c r="F100" s="18"/>
      <c r="G100" s="18"/>
      <c r="H100" s="18"/>
      <c r="I100" s="18"/>
      <c r="J100" s="18"/>
      <c r="K100" s="20"/>
      <c r="L100" s="1"/>
      <c r="M100" s="1"/>
      <c r="N100" s="1"/>
    </row>
    <row r="101" spans="1:14" ht="12.75" hidden="1">
      <c r="A101" s="21"/>
      <c r="B101" s="47"/>
      <c r="C101" s="17"/>
      <c r="D101" s="17"/>
      <c r="E101" s="18"/>
      <c r="F101" s="18"/>
      <c r="G101" s="18"/>
      <c r="H101" s="18"/>
      <c r="I101" s="18"/>
      <c r="J101" s="18"/>
      <c r="K101" s="20"/>
      <c r="L101" s="1"/>
      <c r="M101" s="1"/>
      <c r="N101" s="1"/>
    </row>
    <row r="102" spans="1:14" ht="12.75" hidden="1">
      <c r="A102" s="21"/>
      <c r="B102" s="47"/>
      <c r="C102" s="17"/>
      <c r="D102" s="17"/>
      <c r="E102" s="18"/>
      <c r="F102" s="18"/>
      <c r="G102" s="18"/>
      <c r="H102" s="18"/>
      <c r="I102" s="18"/>
      <c r="J102" s="18"/>
      <c r="K102" s="20"/>
      <c r="L102" s="1"/>
      <c r="M102" s="1"/>
      <c r="N102" s="1"/>
    </row>
    <row r="103" spans="1:14" ht="13.5" hidden="1" thickBot="1">
      <c r="A103" s="21"/>
      <c r="B103" s="47"/>
      <c r="C103" s="17"/>
      <c r="D103" s="17"/>
      <c r="E103" s="18"/>
      <c r="F103" s="18"/>
      <c r="G103" s="18"/>
      <c r="H103" s="18"/>
      <c r="I103" s="18"/>
      <c r="J103" s="18"/>
      <c r="K103" s="20"/>
      <c r="L103" s="1"/>
      <c r="M103" s="1"/>
      <c r="N103" s="1"/>
    </row>
    <row r="104" spans="1:14" ht="13.5" thickBot="1">
      <c r="A104" s="58"/>
      <c r="B104" s="59" t="s">
        <v>53</v>
      </c>
      <c r="C104" s="58"/>
      <c r="D104" s="58"/>
      <c r="E104" s="331">
        <f>SUM(E99,E91,E85,,E79,E75,E57,E30,E25,E20,E15,E8)</f>
        <v>157009123</v>
      </c>
      <c r="F104" s="331">
        <f>SUM(F99,F91,F85,,F79,F75,F57,F30,F25,F20,F15,F8)</f>
        <v>21162940</v>
      </c>
      <c r="G104" s="61">
        <f>SUM(G99,G91,G85,,G79,G75,G57,G30,G25,G20,G15,G8)</f>
        <v>3612920.13</v>
      </c>
      <c r="H104" s="61">
        <f>SUM(H99,H91,H85,,H79,H75,H57,H30,H25,H20,H15,H8)</f>
        <v>2015500</v>
      </c>
      <c r="I104" s="61">
        <f>SUM(I99,I91,I85,,I79,I75,I57,I30,I25,I20,I15,I8)</f>
        <v>1956679</v>
      </c>
      <c r="J104" s="331">
        <f>SUM(J99,J91,J79,J57,J30,J25,J20,J15,J8)</f>
        <v>110410060</v>
      </c>
      <c r="K104" s="62"/>
      <c r="L104" s="1"/>
      <c r="M104" s="1"/>
      <c r="N104" s="1"/>
    </row>
    <row r="105" spans="1:14" ht="13.5" thickBot="1">
      <c r="A105" s="63"/>
      <c r="B105" s="63" t="s">
        <v>54</v>
      </c>
      <c r="C105" s="63"/>
      <c r="D105" s="63"/>
      <c r="E105" s="332"/>
      <c r="F105" s="332"/>
      <c r="G105" s="64">
        <f>SUM(G100,G92,G80,G58,G31,G26,G21,G16,G9)</f>
        <v>1382679.87</v>
      </c>
      <c r="H105" s="64">
        <f>SUM(H100,H92,H80,H58,H31,H26,H21,H16,H9)</f>
        <v>7267500</v>
      </c>
      <c r="I105" s="64">
        <f>SUM(I100,I92,I80,I58,I31,I26,I21,I16,I9)</f>
        <v>9200844</v>
      </c>
      <c r="J105" s="332"/>
      <c r="K105" s="65"/>
      <c r="L105" s="1"/>
      <c r="M105" s="1"/>
      <c r="N105" s="1"/>
    </row>
    <row r="106" spans="1:14" ht="12.75">
      <c r="A106" s="66"/>
      <c r="B106" s="66" t="s">
        <v>55</v>
      </c>
      <c r="C106" s="66"/>
      <c r="D106" s="66"/>
      <c r="E106" s="331">
        <f>SUM(F106:J107)</f>
        <v>157009123</v>
      </c>
      <c r="F106" s="331">
        <f>SUM(F104)</f>
        <v>21162940</v>
      </c>
      <c r="G106" s="303">
        <f>SUM(G104:I104)</f>
        <v>7585099.13</v>
      </c>
      <c r="H106" s="304"/>
      <c r="I106" s="327"/>
      <c r="J106" s="331">
        <f>SUM(J104)</f>
        <v>110410060</v>
      </c>
      <c r="K106" s="66"/>
      <c r="L106" s="69"/>
      <c r="M106" s="69"/>
      <c r="N106" s="69"/>
    </row>
    <row r="107" spans="1:14" ht="13.5" thickBot="1">
      <c r="A107" s="70"/>
      <c r="B107" s="63"/>
      <c r="C107" s="70"/>
      <c r="D107" s="70"/>
      <c r="E107" s="332"/>
      <c r="F107" s="332"/>
      <c r="G107" s="328">
        <f>SUM(G105:I105)</f>
        <v>17851023.87</v>
      </c>
      <c r="H107" s="329"/>
      <c r="I107" s="330"/>
      <c r="J107" s="332"/>
      <c r="K107" s="70"/>
      <c r="L107" s="1"/>
      <c r="M107" s="1"/>
      <c r="N107" s="1"/>
    </row>
    <row r="108" spans="1:14" ht="13.5" thickBot="1">
      <c r="A108" s="339" t="s">
        <v>46</v>
      </c>
      <c r="B108" s="340"/>
      <c r="C108" s="340"/>
      <c r="D108" s="340"/>
      <c r="E108" s="340"/>
      <c r="F108" s="340"/>
      <c r="G108" s="340"/>
      <c r="H108" s="340"/>
      <c r="I108" s="340"/>
      <c r="J108" s="340"/>
      <c r="K108" s="340"/>
      <c r="L108" s="1"/>
      <c r="M108" s="1"/>
      <c r="N108" s="1"/>
    </row>
    <row r="109" spans="1:14" ht="12.75">
      <c r="A109" s="299" t="s">
        <v>1</v>
      </c>
      <c r="B109" s="299" t="s">
        <v>2</v>
      </c>
      <c r="C109" s="3" t="s">
        <v>3</v>
      </c>
      <c r="D109" s="290" t="s">
        <v>4</v>
      </c>
      <c r="E109" s="3" t="s">
        <v>5</v>
      </c>
      <c r="F109" s="3" t="s">
        <v>6</v>
      </c>
      <c r="G109" s="313" t="s">
        <v>7</v>
      </c>
      <c r="H109" s="314"/>
      <c r="I109" s="315"/>
      <c r="J109" s="290" t="s">
        <v>8</v>
      </c>
      <c r="K109" s="299" t="s">
        <v>9</v>
      </c>
      <c r="L109" s="1"/>
      <c r="M109" s="1"/>
      <c r="N109" s="1"/>
    </row>
    <row r="110" spans="1:14" ht="12.75">
      <c r="A110" s="311"/>
      <c r="B110" s="311"/>
      <c r="C110" s="4" t="s">
        <v>10</v>
      </c>
      <c r="D110" s="312"/>
      <c r="E110" s="4" t="s">
        <v>11</v>
      </c>
      <c r="F110" s="4" t="s">
        <v>12</v>
      </c>
      <c r="G110" s="316"/>
      <c r="H110" s="317"/>
      <c r="I110" s="318"/>
      <c r="J110" s="312"/>
      <c r="K110" s="311"/>
      <c r="L110" s="1"/>
      <c r="M110" s="1"/>
      <c r="N110" s="1"/>
    </row>
    <row r="111" spans="1:14" ht="13.5" thickBot="1">
      <c r="A111" s="311"/>
      <c r="B111" s="311"/>
      <c r="C111" s="4" t="s">
        <v>13</v>
      </c>
      <c r="D111" s="312"/>
      <c r="E111" s="4" t="s">
        <v>14</v>
      </c>
      <c r="F111" s="4" t="s">
        <v>215</v>
      </c>
      <c r="G111" s="319"/>
      <c r="H111" s="320"/>
      <c r="I111" s="321"/>
      <c r="J111" s="312"/>
      <c r="K111" s="311"/>
      <c r="L111" s="1"/>
      <c r="M111" s="1"/>
      <c r="N111" s="1"/>
    </row>
    <row r="112" spans="1:14" ht="39" thickBot="1">
      <c r="A112" s="300"/>
      <c r="B112" s="300"/>
      <c r="C112" s="7" t="s">
        <v>16</v>
      </c>
      <c r="D112" s="291"/>
      <c r="E112" s="6" t="s">
        <v>17</v>
      </c>
      <c r="F112" s="6" t="s">
        <v>18</v>
      </c>
      <c r="G112" s="8" t="s">
        <v>216</v>
      </c>
      <c r="H112" s="9">
        <v>2011</v>
      </c>
      <c r="I112" s="9">
        <v>2012</v>
      </c>
      <c r="J112" s="291"/>
      <c r="K112" s="300"/>
      <c r="L112" s="1"/>
      <c r="M112" s="1"/>
      <c r="N112" s="1"/>
    </row>
    <row r="113" spans="1:14" ht="12.75">
      <c r="A113" s="10" t="s">
        <v>56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2"/>
      <c r="L113" s="1"/>
      <c r="M113" s="1"/>
      <c r="N113" s="1"/>
    </row>
    <row r="114" spans="1:14" ht="13.5" thickBot="1">
      <c r="A114" s="13" t="s">
        <v>123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5"/>
      <c r="L114" s="1"/>
      <c r="M114" s="1"/>
      <c r="N114" s="1"/>
    </row>
    <row r="115" spans="1:14" ht="12.75">
      <c r="A115" s="226" t="s">
        <v>21</v>
      </c>
      <c r="B115" s="97" t="s">
        <v>59</v>
      </c>
      <c r="C115" s="82" t="s">
        <v>35</v>
      </c>
      <c r="D115" s="193" t="s">
        <v>60</v>
      </c>
      <c r="E115" s="83">
        <f>SUM(F115:H115)</f>
        <v>20056935</v>
      </c>
      <c r="F115" s="83">
        <v>15476935</v>
      </c>
      <c r="G115" s="84">
        <v>4580000</v>
      </c>
      <c r="H115" s="84"/>
      <c r="I115" s="84"/>
      <c r="J115" s="83"/>
      <c r="K115" s="85"/>
      <c r="L115" s="1"/>
      <c r="M115" s="1"/>
      <c r="N115" s="1"/>
    </row>
    <row r="116" spans="1:14" ht="12.75">
      <c r="A116" s="227"/>
      <c r="B116" s="96" t="s">
        <v>61</v>
      </c>
      <c r="C116" s="86" t="s">
        <v>24</v>
      </c>
      <c r="D116" s="87"/>
      <c r="E116" s="88"/>
      <c r="F116" s="88"/>
      <c r="G116" s="88"/>
      <c r="H116" s="88"/>
      <c r="I116" s="88"/>
      <c r="J116" s="88"/>
      <c r="K116" s="90"/>
      <c r="L116" s="1"/>
      <c r="M116" s="1"/>
      <c r="N116" s="1"/>
    </row>
    <row r="117" spans="1:14" ht="12.75">
      <c r="A117" s="227"/>
      <c r="B117" s="96" t="s">
        <v>62</v>
      </c>
      <c r="C117" s="89" t="s">
        <v>57</v>
      </c>
      <c r="D117" s="87"/>
      <c r="E117" s="88"/>
      <c r="F117" s="88"/>
      <c r="G117" s="88"/>
      <c r="H117" s="88"/>
      <c r="I117" s="88"/>
      <c r="J117" s="88"/>
      <c r="K117" s="90"/>
      <c r="L117" s="1"/>
      <c r="M117" s="1"/>
      <c r="N117" s="1"/>
    </row>
    <row r="118" spans="1:14" ht="13.5" thickBot="1">
      <c r="A118" s="228"/>
      <c r="B118" s="91"/>
      <c r="C118" s="92" t="s">
        <v>58</v>
      </c>
      <c r="D118" s="93"/>
      <c r="E118" s="94"/>
      <c r="F118" s="94"/>
      <c r="G118" s="94"/>
      <c r="H118" s="94"/>
      <c r="I118" s="94"/>
      <c r="J118" s="94"/>
      <c r="K118" s="95"/>
      <c r="L118" s="1"/>
      <c r="M118" s="1"/>
      <c r="N118" s="1"/>
    </row>
    <row r="119" spans="1:14" ht="12.75">
      <c r="A119" s="226" t="s">
        <v>31</v>
      </c>
      <c r="B119" s="97" t="s">
        <v>63</v>
      </c>
      <c r="C119" s="82" t="s">
        <v>35</v>
      </c>
      <c r="D119" s="193" t="s">
        <v>221</v>
      </c>
      <c r="E119" s="83">
        <f>SUM(F119:J120)</f>
        <v>19662453</v>
      </c>
      <c r="F119" s="83">
        <f>812653+8769800</f>
        <v>9582453</v>
      </c>
      <c r="G119" s="84">
        <v>9180000</v>
      </c>
      <c r="H119" s="84"/>
      <c r="I119" s="84"/>
      <c r="J119" s="83"/>
      <c r="K119" s="85" t="s">
        <v>261</v>
      </c>
      <c r="L119" s="1"/>
      <c r="M119" s="1"/>
      <c r="N119" s="1"/>
    </row>
    <row r="120" spans="1:14" ht="12.75">
      <c r="A120" s="227"/>
      <c r="B120" s="96" t="s">
        <v>64</v>
      </c>
      <c r="C120" s="86" t="s">
        <v>24</v>
      </c>
      <c r="D120" s="87"/>
      <c r="E120" s="88"/>
      <c r="F120" s="88"/>
      <c r="G120" s="88">
        <v>900000</v>
      </c>
      <c r="H120" s="88"/>
      <c r="I120" s="88"/>
      <c r="J120" s="88"/>
      <c r="K120" s="20" t="s">
        <v>262</v>
      </c>
      <c r="L120" s="1"/>
      <c r="M120" s="1"/>
      <c r="N120" s="1"/>
    </row>
    <row r="121" spans="1:14" ht="12.75">
      <c r="A121" s="227"/>
      <c r="B121" s="96" t="s">
        <v>266</v>
      </c>
      <c r="C121" s="89" t="s">
        <v>57</v>
      </c>
      <c r="D121" s="87"/>
      <c r="E121" s="88"/>
      <c r="F121" s="88"/>
      <c r="G121" s="88"/>
      <c r="H121" s="88"/>
      <c r="I121" s="88"/>
      <c r="J121" s="88"/>
      <c r="K121" s="90"/>
      <c r="L121" s="1"/>
      <c r="M121" s="1"/>
      <c r="N121" s="1"/>
    </row>
    <row r="122" spans="1:14" ht="12.75">
      <c r="A122" s="227"/>
      <c r="B122" s="96"/>
      <c r="C122" s="89" t="s">
        <v>58</v>
      </c>
      <c r="D122" s="87"/>
      <c r="E122" s="88"/>
      <c r="F122" s="88"/>
      <c r="G122" s="88"/>
      <c r="H122" s="88"/>
      <c r="I122" s="88"/>
      <c r="J122" s="88"/>
      <c r="K122" s="90"/>
      <c r="L122" s="1"/>
      <c r="M122" s="1"/>
      <c r="N122" s="1"/>
    </row>
    <row r="123" spans="1:14" ht="12.75">
      <c r="A123" s="227"/>
      <c r="B123" s="245"/>
      <c r="C123" s="17"/>
      <c r="D123" s="87"/>
      <c r="E123" s="88"/>
      <c r="F123" s="88"/>
      <c r="G123" s="88"/>
      <c r="H123" s="88"/>
      <c r="I123" s="88"/>
      <c r="J123" s="88"/>
      <c r="K123" s="90"/>
      <c r="L123" s="1"/>
      <c r="M123" s="1"/>
      <c r="N123" s="1"/>
    </row>
    <row r="124" spans="1:14" ht="13.5" thickBot="1">
      <c r="A124" s="228"/>
      <c r="B124" s="91"/>
      <c r="C124" s="92"/>
      <c r="D124" s="93"/>
      <c r="E124" s="94"/>
      <c r="F124" s="94"/>
      <c r="G124" s="94"/>
      <c r="H124" s="94"/>
      <c r="I124" s="94"/>
      <c r="J124" s="94"/>
      <c r="K124" s="95"/>
      <c r="L124" s="1"/>
      <c r="M124" s="1"/>
      <c r="N124" s="1"/>
    </row>
    <row r="125" spans="1:14" ht="12.75" hidden="1">
      <c r="A125" s="230"/>
      <c r="B125" s="97"/>
      <c r="C125" s="82"/>
      <c r="D125" s="27"/>
      <c r="E125" s="73"/>
      <c r="F125" s="73"/>
      <c r="G125" s="98"/>
      <c r="H125" s="98"/>
      <c r="I125" s="98"/>
      <c r="J125" s="73"/>
      <c r="K125" s="99"/>
      <c r="L125" s="1"/>
      <c r="M125" s="1"/>
      <c r="N125" s="1"/>
    </row>
    <row r="126" spans="1:14" ht="12.75" hidden="1">
      <c r="A126" s="136"/>
      <c r="B126" s="96"/>
      <c r="C126" s="89"/>
      <c r="D126" s="17"/>
      <c r="E126" s="75"/>
      <c r="F126" s="75"/>
      <c r="G126" s="75"/>
      <c r="H126" s="75"/>
      <c r="I126" s="75"/>
      <c r="J126" s="75"/>
      <c r="K126" s="24"/>
      <c r="L126" s="1"/>
      <c r="M126" s="1"/>
      <c r="N126" s="1"/>
    </row>
    <row r="127" spans="1:14" ht="13.5" hidden="1" thickBot="1">
      <c r="A127" s="229"/>
      <c r="B127" s="91"/>
      <c r="C127" s="92"/>
      <c r="D127" s="35"/>
      <c r="E127" s="80"/>
      <c r="F127" s="80"/>
      <c r="G127" s="80"/>
      <c r="H127" s="80"/>
      <c r="I127" s="80"/>
      <c r="J127" s="80"/>
      <c r="K127" s="81"/>
      <c r="L127" s="1"/>
      <c r="M127" s="1"/>
      <c r="N127" s="1"/>
    </row>
    <row r="128" spans="1:14" ht="12.75">
      <c r="A128" s="136" t="s">
        <v>34</v>
      </c>
      <c r="B128" s="96" t="s">
        <v>66</v>
      </c>
      <c r="C128" s="89" t="s">
        <v>35</v>
      </c>
      <c r="D128" s="17" t="s">
        <v>131</v>
      </c>
      <c r="E128" s="75">
        <f>SUM(F128:J130)</f>
        <v>2500000</v>
      </c>
      <c r="F128" s="75">
        <v>50000</v>
      </c>
      <c r="G128" s="77">
        <v>50000</v>
      </c>
      <c r="H128" s="77">
        <v>1200000</v>
      </c>
      <c r="I128" s="77">
        <v>1200000</v>
      </c>
      <c r="J128" s="75"/>
      <c r="K128" s="24"/>
      <c r="L128" s="1"/>
      <c r="M128" s="1"/>
      <c r="N128" s="1"/>
    </row>
    <row r="129" spans="1:14" ht="12.75">
      <c r="A129" s="136"/>
      <c r="B129" s="96" t="s">
        <v>246</v>
      </c>
      <c r="C129" s="86" t="s">
        <v>24</v>
      </c>
      <c r="D129" s="17"/>
      <c r="E129" s="75"/>
      <c r="F129" s="75"/>
      <c r="G129" s="75"/>
      <c r="H129" s="75"/>
      <c r="I129" s="75"/>
      <c r="J129" s="75"/>
      <c r="K129" s="24"/>
      <c r="L129" s="1"/>
      <c r="M129" s="1"/>
      <c r="N129" s="1"/>
    </row>
    <row r="130" spans="1:14" ht="12.75">
      <c r="A130" s="136"/>
      <c r="B130" s="96" t="s">
        <v>213</v>
      </c>
      <c r="C130" s="89" t="s">
        <v>57</v>
      </c>
      <c r="D130" s="17"/>
      <c r="E130" s="75"/>
      <c r="F130" s="75"/>
      <c r="G130" s="75"/>
      <c r="H130" s="75"/>
      <c r="I130" s="75"/>
      <c r="J130" s="75"/>
      <c r="K130" s="24"/>
      <c r="L130" s="1"/>
      <c r="M130" s="1"/>
      <c r="N130" s="1"/>
    </row>
    <row r="131" spans="1:14" ht="13.5" thickBot="1">
      <c r="A131" s="136"/>
      <c r="B131" s="96"/>
      <c r="C131" s="92" t="s">
        <v>58</v>
      </c>
      <c r="D131" s="17"/>
      <c r="E131" s="75"/>
      <c r="F131" s="75"/>
      <c r="G131" s="75"/>
      <c r="H131" s="75"/>
      <c r="I131" s="75"/>
      <c r="J131" s="75"/>
      <c r="K131" s="24"/>
      <c r="L131" s="1"/>
      <c r="M131" s="1"/>
      <c r="N131" s="1"/>
    </row>
    <row r="132" spans="1:14" ht="12.75">
      <c r="A132" s="223" t="s">
        <v>38</v>
      </c>
      <c r="B132" s="97" t="s">
        <v>179</v>
      </c>
      <c r="C132" s="27" t="s">
        <v>57</v>
      </c>
      <c r="D132" s="27" t="s">
        <v>218</v>
      </c>
      <c r="E132" s="73">
        <f>SUM(F132:J133)</f>
        <v>851970.77</v>
      </c>
      <c r="F132" s="73"/>
      <c r="G132" s="110">
        <v>691846</v>
      </c>
      <c r="H132" s="110">
        <v>160124.77</v>
      </c>
      <c r="I132" s="110"/>
      <c r="J132" s="73"/>
      <c r="K132" s="99"/>
      <c r="L132" s="1"/>
      <c r="M132" s="1"/>
      <c r="N132" s="1"/>
    </row>
    <row r="133" spans="1:14" ht="12.75">
      <c r="A133" s="224"/>
      <c r="B133" s="96" t="s">
        <v>165</v>
      </c>
      <c r="C133" s="89" t="s">
        <v>65</v>
      </c>
      <c r="D133" s="17"/>
      <c r="E133" s="75"/>
      <c r="F133" s="75"/>
      <c r="G133" s="75"/>
      <c r="H133" s="75"/>
      <c r="I133" s="75"/>
      <c r="J133" s="75"/>
      <c r="K133" s="24"/>
      <c r="L133" s="1"/>
      <c r="M133" s="1"/>
      <c r="N133" s="1"/>
    </row>
    <row r="134" spans="1:14" ht="12.75">
      <c r="A134" s="224"/>
      <c r="B134" s="96"/>
      <c r="C134" s="17"/>
      <c r="D134" s="17"/>
      <c r="E134" s="75"/>
      <c r="F134" s="75"/>
      <c r="G134" s="75"/>
      <c r="H134" s="75"/>
      <c r="I134" s="75"/>
      <c r="J134" s="75"/>
      <c r="K134" s="24"/>
      <c r="L134" s="1"/>
      <c r="M134" s="1"/>
      <c r="N134" s="1"/>
    </row>
    <row r="135" spans="1:14" ht="13.5" thickBot="1">
      <c r="A135" s="225"/>
      <c r="B135" s="91"/>
      <c r="C135" s="35"/>
      <c r="D135" s="35"/>
      <c r="E135" s="80"/>
      <c r="F135" s="80"/>
      <c r="G135" s="80"/>
      <c r="H135" s="80"/>
      <c r="I135" s="80"/>
      <c r="J135" s="80"/>
      <c r="K135" s="81"/>
      <c r="L135" s="1"/>
      <c r="M135" s="1"/>
      <c r="N135" s="1"/>
    </row>
    <row r="136" spans="1:14" ht="13.5" thickBot="1">
      <c r="A136" s="100"/>
      <c r="B136" s="63" t="s">
        <v>53</v>
      </c>
      <c r="C136" s="100"/>
      <c r="D136" s="100"/>
      <c r="E136" s="331">
        <f>SUM(,E115,E119,,E128,E132)</f>
        <v>43071358.77</v>
      </c>
      <c r="F136" s="331">
        <f>SUM(,F115,F119,,F128,F132)</f>
        <v>25109388</v>
      </c>
      <c r="G136" s="61">
        <f>SUM(,G115,G119,,G128,G132)</f>
        <v>14501846</v>
      </c>
      <c r="H136" s="61">
        <f>SUM(,H115,H119,,H128,H132)</f>
        <v>1360124.77</v>
      </c>
      <c r="I136" s="102">
        <f>SUM(,I115,I119,,I128,I132)</f>
        <v>1200000</v>
      </c>
      <c r="J136" s="60"/>
      <c r="K136" s="100"/>
      <c r="L136" s="1"/>
      <c r="M136" s="1"/>
      <c r="N136" s="1"/>
    </row>
    <row r="137" spans="1:14" ht="13.5" thickBot="1">
      <c r="A137" s="70"/>
      <c r="B137" s="63" t="s">
        <v>54</v>
      </c>
      <c r="C137" s="70"/>
      <c r="D137" s="70"/>
      <c r="E137" s="332"/>
      <c r="F137" s="332"/>
      <c r="G137" s="64">
        <f>G120</f>
        <v>900000</v>
      </c>
      <c r="H137" s="64"/>
      <c r="I137" s="283"/>
      <c r="J137" s="64"/>
      <c r="K137" s="70"/>
      <c r="L137" s="1"/>
      <c r="M137" s="1"/>
      <c r="N137" s="1"/>
    </row>
    <row r="138" spans="1:14" ht="12.75">
      <c r="A138" s="58"/>
      <c r="B138" s="58" t="s">
        <v>68</v>
      </c>
      <c r="C138" s="58"/>
      <c r="D138" s="58"/>
      <c r="E138" s="331">
        <f>SUM(F138:J139)</f>
        <v>43071358.769999996</v>
      </c>
      <c r="F138" s="331">
        <f>SUM(F136)</f>
        <v>25109388</v>
      </c>
      <c r="G138" s="303">
        <f>SUM(G136,H136,I136)</f>
        <v>17061970.77</v>
      </c>
      <c r="H138" s="304"/>
      <c r="I138" s="327"/>
      <c r="J138" s="101"/>
      <c r="K138" s="58"/>
      <c r="L138" s="1"/>
      <c r="M138" s="1"/>
      <c r="N138" s="1"/>
    </row>
    <row r="139" spans="1:14" ht="13.5" thickBot="1">
      <c r="A139" s="70"/>
      <c r="B139" s="70"/>
      <c r="C139" s="70"/>
      <c r="D139" s="70"/>
      <c r="E139" s="332"/>
      <c r="F139" s="332"/>
      <c r="G139" s="328">
        <f>SUM(G137:I137)</f>
        <v>900000</v>
      </c>
      <c r="H139" s="329"/>
      <c r="I139" s="330"/>
      <c r="J139" s="70"/>
      <c r="K139" s="70"/>
      <c r="L139" s="1"/>
      <c r="M139" s="1"/>
      <c r="N139" s="1"/>
    </row>
    <row r="140" spans="1:14" ht="12.75">
      <c r="A140" s="103"/>
      <c r="B140" s="104"/>
      <c r="C140" s="103"/>
      <c r="D140" s="103"/>
      <c r="E140" s="103"/>
      <c r="F140" s="103"/>
      <c r="G140" s="105"/>
      <c r="H140" s="106"/>
      <c r="I140" s="106"/>
      <c r="J140" s="107"/>
      <c r="K140" s="103"/>
      <c r="L140" s="1"/>
      <c r="M140" s="1"/>
      <c r="N140" s="1"/>
    </row>
    <row r="141" spans="1:14" ht="12.75">
      <c r="A141" s="103"/>
      <c r="B141" s="104"/>
      <c r="C141" s="103"/>
      <c r="D141" s="103"/>
      <c r="E141" s="103"/>
      <c r="F141" s="103"/>
      <c r="G141" s="105"/>
      <c r="H141" s="106"/>
      <c r="I141" s="106"/>
      <c r="J141" s="107"/>
      <c r="K141" s="103"/>
      <c r="L141" s="1"/>
      <c r="M141" s="1"/>
      <c r="N141" s="1"/>
    </row>
    <row r="142" spans="1:14" ht="12.75">
      <c r="A142" s="103"/>
      <c r="B142" s="104"/>
      <c r="C142" s="103"/>
      <c r="D142" s="103"/>
      <c r="E142" s="103"/>
      <c r="F142" s="103"/>
      <c r="G142" s="105"/>
      <c r="H142" s="106"/>
      <c r="I142" s="106"/>
      <c r="J142" s="107"/>
      <c r="K142" s="103"/>
      <c r="L142" s="1"/>
      <c r="M142" s="1"/>
      <c r="N142" s="1"/>
    </row>
    <row r="143" spans="1:14" ht="13.5" thickBot="1">
      <c r="A143" s="339" t="s">
        <v>243</v>
      </c>
      <c r="B143" s="340"/>
      <c r="C143" s="340"/>
      <c r="D143" s="340"/>
      <c r="E143" s="340"/>
      <c r="F143" s="340"/>
      <c r="G143" s="340"/>
      <c r="H143" s="340"/>
      <c r="I143" s="340"/>
      <c r="J143" s="340"/>
      <c r="K143" s="340"/>
      <c r="L143" s="1"/>
      <c r="M143" s="1"/>
      <c r="N143" s="1"/>
    </row>
    <row r="144" spans="1:14" ht="12.75">
      <c r="A144" s="299" t="s">
        <v>1</v>
      </c>
      <c r="B144" s="299" t="s">
        <v>2</v>
      </c>
      <c r="C144" s="3" t="s">
        <v>3</v>
      </c>
      <c r="D144" s="290" t="s">
        <v>4</v>
      </c>
      <c r="E144" s="3" t="s">
        <v>5</v>
      </c>
      <c r="F144" s="3" t="s">
        <v>6</v>
      </c>
      <c r="G144" s="313" t="s">
        <v>7</v>
      </c>
      <c r="H144" s="314"/>
      <c r="I144" s="315"/>
      <c r="J144" s="290" t="s">
        <v>8</v>
      </c>
      <c r="K144" s="299" t="s">
        <v>9</v>
      </c>
      <c r="L144" s="1"/>
      <c r="M144" s="1"/>
      <c r="N144" s="1"/>
    </row>
    <row r="145" spans="1:14" ht="12.75">
      <c r="A145" s="311"/>
      <c r="B145" s="311"/>
      <c r="C145" s="4" t="s">
        <v>10</v>
      </c>
      <c r="D145" s="312"/>
      <c r="E145" s="4" t="s">
        <v>11</v>
      </c>
      <c r="F145" s="4" t="s">
        <v>12</v>
      </c>
      <c r="G145" s="316"/>
      <c r="H145" s="317"/>
      <c r="I145" s="318"/>
      <c r="J145" s="312"/>
      <c r="K145" s="311"/>
      <c r="L145" s="1"/>
      <c r="M145" s="1"/>
      <c r="N145" s="1"/>
    </row>
    <row r="146" spans="1:14" ht="13.5" thickBot="1">
      <c r="A146" s="311"/>
      <c r="B146" s="311"/>
      <c r="C146" s="4" t="s">
        <v>13</v>
      </c>
      <c r="D146" s="312"/>
      <c r="E146" s="4" t="s">
        <v>14</v>
      </c>
      <c r="F146" s="4" t="s">
        <v>215</v>
      </c>
      <c r="G146" s="319"/>
      <c r="H146" s="320"/>
      <c r="I146" s="321"/>
      <c r="J146" s="312"/>
      <c r="K146" s="311"/>
      <c r="L146" s="1"/>
      <c r="M146" s="1"/>
      <c r="N146" s="1"/>
    </row>
    <row r="147" spans="1:14" ht="39" thickBot="1">
      <c r="A147" s="300"/>
      <c r="B147" s="300"/>
      <c r="C147" s="7" t="s">
        <v>16</v>
      </c>
      <c r="D147" s="291"/>
      <c r="E147" s="6" t="s">
        <v>17</v>
      </c>
      <c r="F147" s="6" t="s">
        <v>18</v>
      </c>
      <c r="G147" s="8" t="s">
        <v>216</v>
      </c>
      <c r="H147" s="9">
        <v>2011</v>
      </c>
      <c r="I147" s="9">
        <v>2012</v>
      </c>
      <c r="J147" s="291"/>
      <c r="K147" s="300"/>
      <c r="L147" s="1"/>
      <c r="M147" s="1"/>
      <c r="N147" s="1"/>
    </row>
    <row r="148" spans="1:14" ht="12.75">
      <c r="A148" s="10" t="s">
        <v>70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2"/>
      <c r="L148" s="108"/>
      <c r="M148" s="108"/>
      <c r="N148" s="108"/>
    </row>
    <row r="149" spans="1:14" ht="13.5" thickBot="1">
      <c r="A149" s="13" t="s">
        <v>124</v>
      </c>
      <c r="B149" s="14"/>
      <c r="C149" s="14"/>
      <c r="D149" s="14"/>
      <c r="E149" s="14"/>
      <c r="F149" s="14"/>
      <c r="G149" s="14"/>
      <c r="H149" s="14"/>
      <c r="I149" s="109"/>
      <c r="J149" s="14"/>
      <c r="K149" s="15"/>
      <c r="L149" s="108"/>
      <c r="M149" s="108"/>
      <c r="N149" s="108"/>
    </row>
    <row r="150" spans="1:14" ht="12.75">
      <c r="A150" s="21" t="s">
        <v>21</v>
      </c>
      <c r="B150" s="266" t="s">
        <v>71</v>
      </c>
      <c r="C150" s="17" t="s">
        <v>23</v>
      </c>
      <c r="D150" s="111" t="s">
        <v>51</v>
      </c>
      <c r="E150" s="73">
        <f>SUM(F150:J151)</f>
        <v>12355716</v>
      </c>
      <c r="F150" s="75">
        <v>66916</v>
      </c>
      <c r="G150" s="282">
        <f>3400000+164000</f>
        <v>3564000</v>
      </c>
      <c r="H150" s="110">
        <v>8724800</v>
      </c>
      <c r="I150" s="273"/>
      <c r="J150" s="73"/>
      <c r="K150" s="85"/>
      <c r="L150" s="69"/>
      <c r="M150" s="69"/>
      <c r="N150" s="69"/>
    </row>
    <row r="151" spans="1:14" ht="12.75">
      <c r="A151" s="21"/>
      <c r="B151" s="267" t="s">
        <v>72</v>
      </c>
      <c r="C151" s="22" t="s">
        <v>24</v>
      </c>
      <c r="D151" s="111"/>
      <c r="E151" s="75"/>
      <c r="F151" s="75"/>
      <c r="G151" s="112"/>
      <c r="H151" s="75"/>
      <c r="I151" s="113"/>
      <c r="J151" s="75"/>
      <c r="K151" s="20"/>
      <c r="L151" s="1"/>
      <c r="M151" s="1"/>
      <c r="N151" s="1"/>
    </row>
    <row r="152" spans="1:14" ht="12.75">
      <c r="A152" s="21"/>
      <c r="B152" s="267" t="s">
        <v>157</v>
      </c>
      <c r="C152" s="31" t="s">
        <v>26</v>
      </c>
      <c r="D152" s="111"/>
      <c r="E152" s="75"/>
      <c r="F152" s="75"/>
      <c r="G152" s="112"/>
      <c r="H152" s="75"/>
      <c r="I152" s="113"/>
      <c r="J152" s="75"/>
      <c r="K152" s="90"/>
      <c r="L152" s="1"/>
      <c r="M152" s="1"/>
      <c r="N152" s="1"/>
    </row>
    <row r="153" spans="1:14" ht="12.75">
      <c r="A153" s="21"/>
      <c r="B153" s="78"/>
      <c r="C153" s="22" t="s">
        <v>28</v>
      </c>
      <c r="D153" s="268"/>
      <c r="E153" s="76"/>
      <c r="F153" s="75"/>
      <c r="G153" s="114"/>
      <c r="H153" s="76"/>
      <c r="I153" s="114"/>
      <c r="J153" s="76"/>
      <c r="K153" s="90"/>
      <c r="L153" s="1"/>
      <c r="M153" s="1"/>
      <c r="N153" s="1"/>
    </row>
    <row r="154" spans="1:14" ht="12.75">
      <c r="A154" s="21"/>
      <c r="B154" s="78"/>
      <c r="C154" s="31" t="s">
        <v>32</v>
      </c>
      <c r="D154" s="111"/>
      <c r="E154" s="75"/>
      <c r="F154" s="75"/>
      <c r="G154" s="112"/>
      <c r="H154" s="76"/>
      <c r="I154" s="114"/>
      <c r="J154" s="75"/>
      <c r="K154" s="90"/>
      <c r="L154" s="1"/>
      <c r="M154" s="1"/>
      <c r="N154" s="1"/>
    </row>
    <row r="155" spans="1:14" ht="13.5" thickBot="1">
      <c r="A155" s="21"/>
      <c r="B155" s="79"/>
      <c r="C155" s="35" t="s">
        <v>24</v>
      </c>
      <c r="D155" s="111"/>
      <c r="E155" s="80"/>
      <c r="F155" s="75"/>
      <c r="G155" s="112"/>
      <c r="H155" s="80"/>
      <c r="I155" s="113"/>
      <c r="J155" s="80"/>
      <c r="K155" s="90"/>
      <c r="L155" s="1"/>
      <c r="M155" s="1"/>
      <c r="N155" s="1"/>
    </row>
    <row r="156" spans="1:14" ht="13.5" hidden="1" thickBot="1">
      <c r="A156" s="25"/>
      <c r="B156" s="26"/>
      <c r="C156" s="27"/>
      <c r="D156" s="27"/>
      <c r="E156" s="73"/>
      <c r="F156" s="73"/>
      <c r="G156" s="74"/>
      <c r="H156" s="74"/>
      <c r="I156" s="74"/>
      <c r="J156" s="73"/>
      <c r="K156" s="85"/>
      <c r="L156" s="1"/>
      <c r="M156" s="1"/>
      <c r="N156" s="1"/>
    </row>
    <row r="157" spans="1:14" ht="13.5" hidden="1" thickBot="1">
      <c r="A157" s="21"/>
      <c r="B157" s="78"/>
      <c r="C157" s="22"/>
      <c r="D157" s="17"/>
      <c r="E157" s="75"/>
      <c r="F157" s="75"/>
      <c r="G157" s="76"/>
      <c r="H157" s="76"/>
      <c r="I157" s="76"/>
      <c r="J157" s="75"/>
      <c r="K157" s="20"/>
      <c r="L157" s="1"/>
      <c r="M157" s="1"/>
      <c r="N157" s="1"/>
    </row>
    <row r="158" spans="1:14" ht="13.5" hidden="1" thickBot="1">
      <c r="A158" s="21"/>
      <c r="B158" s="78"/>
      <c r="C158" s="115"/>
      <c r="D158" s="17"/>
      <c r="E158" s="75"/>
      <c r="F158" s="75"/>
      <c r="G158" s="75"/>
      <c r="H158" s="75"/>
      <c r="I158" s="75"/>
      <c r="J158" s="75"/>
      <c r="K158" s="90"/>
      <c r="L158" s="1"/>
      <c r="M158" s="1"/>
      <c r="N158" s="1"/>
    </row>
    <row r="159" spans="1:14" ht="12.75">
      <c r="A159" s="25" t="s">
        <v>31</v>
      </c>
      <c r="B159" s="26" t="s">
        <v>73</v>
      </c>
      <c r="C159" s="27" t="s">
        <v>35</v>
      </c>
      <c r="D159" s="27" t="s">
        <v>130</v>
      </c>
      <c r="E159" s="73">
        <f>SUM(F159:I160)</f>
        <v>54445800</v>
      </c>
      <c r="F159" s="73">
        <f>36533384+4572000</f>
        <v>41105384</v>
      </c>
      <c r="G159" s="74">
        <v>3330000</v>
      </c>
      <c r="H159" s="74">
        <v>2000000</v>
      </c>
      <c r="I159" s="74">
        <f>6870418+139998</f>
        <v>7010416</v>
      </c>
      <c r="J159" s="73"/>
      <c r="K159" s="341" t="s">
        <v>260</v>
      </c>
      <c r="L159" s="108"/>
      <c r="M159" s="108"/>
      <c r="N159" s="108"/>
    </row>
    <row r="160" spans="1:14" ht="12.75">
      <c r="A160" s="21"/>
      <c r="B160" s="78" t="s">
        <v>147</v>
      </c>
      <c r="C160" s="22" t="s">
        <v>24</v>
      </c>
      <c r="D160" s="17"/>
      <c r="E160" s="75"/>
      <c r="F160" s="75"/>
      <c r="G160" s="76"/>
      <c r="H160" s="76">
        <v>1000000</v>
      </c>
      <c r="I160" s="76"/>
      <c r="J160" s="75"/>
      <c r="K160" s="342"/>
      <c r="L160" s="108"/>
      <c r="M160" s="108"/>
      <c r="N160" s="108"/>
    </row>
    <row r="161" spans="1:14" ht="12.75">
      <c r="A161" s="21"/>
      <c r="B161" s="78"/>
      <c r="C161" s="17" t="s">
        <v>74</v>
      </c>
      <c r="D161" s="17"/>
      <c r="E161" s="75"/>
      <c r="F161" s="75"/>
      <c r="G161" s="75"/>
      <c r="H161" s="75"/>
      <c r="I161" s="75"/>
      <c r="J161" s="75"/>
      <c r="K161" s="342"/>
      <c r="L161" s="108"/>
      <c r="M161" s="108"/>
      <c r="N161" s="108"/>
    </row>
    <row r="162" spans="1:14" ht="12.75">
      <c r="A162" s="21"/>
      <c r="B162" s="78"/>
      <c r="C162" s="22" t="s">
        <v>75</v>
      </c>
      <c r="D162" s="17"/>
      <c r="E162" s="75"/>
      <c r="F162" s="75"/>
      <c r="G162" s="75"/>
      <c r="H162" s="77"/>
      <c r="I162" s="77"/>
      <c r="J162" s="75"/>
      <c r="K162" s="342"/>
      <c r="L162" s="108"/>
      <c r="M162" s="108"/>
      <c r="N162" s="108"/>
    </row>
    <row r="163" spans="1:14" ht="12.75">
      <c r="A163" s="21"/>
      <c r="B163" s="78"/>
      <c r="C163" s="17" t="s">
        <v>57</v>
      </c>
      <c r="D163" s="17"/>
      <c r="E163" s="75"/>
      <c r="F163" s="75"/>
      <c r="G163" s="75"/>
      <c r="H163" s="75"/>
      <c r="I163" s="75"/>
      <c r="J163" s="75"/>
      <c r="K163" s="342"/>
      <c r="L163" s="108"/>
      <c r="M163" s="108"/>
      <c r="N163" s="108"/>
    </row>
    <row r="164" spans="1:14" ht="13.5" thickBot="1">
      <c r="A164" s="33"/>
      <c r="B164" s="79"/>
      <c r="C164" s="35" t="s">
        <v>58</v>
      </c>
      <c r="D164" s="35"/>
      <c r="E164" s="80"/>
      <c r="F164" s="80"/>
      <c r="G164" s="80"/>
      <c r="H164" s="80"/>
      <c r="I164" s="80"/>
      <c r="J164" s="80"/>
      <c r="K164" s="342"/>
      <c r="L164" s="108"/>
      <c r="M164" s="108"/>
      <c r="N164" s="108"/>
    </row>
    <row r="165" spans="1:14" ht="13.5" hidden="1" thickBot="1">
      <c r="A165" s="25" t="s">
        <v>34</v>
      </c>
      <c r="B165" s="26" t="s">
        <v>156</v>
      </c>
      <c r="C165" s="27" t="s">
        <v>35</v>
      </c>
      <c r="D165" s="27" t="s">
        <v>76</v>
      </c>
      <c r="E165" s="73"/>
      <c r="F165" s="73"/>
      <c r="G165" s="161"/>
      <c r="H165" s="74"/>
      <c r="I165" s="74"/>
      <c r="J165" s="116"/>
      <c r="K165" s="343" t="s">
        <v>133</v>
      </c>
      <c r="L165" s="108"/>
      <c r="M165" s="108"/>
      <c r="N165" s="108"/>
    </row>
    <row r="166" spans="1:14" ht="13.5" hidden="1" thickBot="1">
      <c r="A166" s="21"/>
      <c r="B166" s="78" t="s">
        <v>77</v>
      </c>
      <c r="C166" s="22" t="s">
        <v>24</v>
      </c>
      <c r="D166" s="17"/>
      <c r="E166" s="75"/>
      <c r="F166" s="75"/>
      <c r="G166" s="76"/>
      <c r="H166" s="76"/>
      <c r="I166" s="76"/>
      <c r="J166" s="112"/>
      <c r="K166" s="344"/>
      <c r="L166" s="108"/>
      <c r="M166" s="108"/>
      <c r="N166" s="108"/>
    </row>
    <row r="167" spans="1:14" ht="13.5" hidden="1" thickBot="1">
      <c r="A167" s="21"/>
      <c r="B167" s="78" t="s">
        <v>78</v>
      </c>
      <c r="C167" s="17" t="s">
        <v>57</v>
      </c>
      <c r="D167" s="17"/>
      <c r="E167" s="75"/>
      <c r="F167" s="75"/>
      <c r="G167" s="75"/>
      <c r="H167" s="75"/>
      <c r="I167" s="75"/>
      <c r="J167" s="112"/>
      <c r="K167" s="344"/>
      <c r="L167" s="108"/>
      <c r="M167" s="108"/>
      <c r="N167" s="108"/>
    </row>
    <row r="168" spans="1:14" ht="13.5" hidden="1" thickBot="1">
      <c r="A168" s="21"/>
      <c r="B168" s="78" t="s">
        <v>79</v>
      </c>
      <c r="C168" s="17" t="s">
        <v>58</v>
      </c>
      <c r="D168" s="17"/>
      <c r="E168" s="75"/>
      <c r="F168" s="75"/>
      <c r="G168" s="75"/>
      <c r="H168" s="77"/>
      <c r="I168" s="77"/>
      <c r="J168" s="112"/>
      <c r="K168" s="344"/>
      <c r="L168" s="108"/>
      <c r="M168" s="108"/>
      <c r="N168" s="108"/>
    </row>
    <row r="169" spans="1:14" ht="13.5" hidden="1" thickBot="1">
      <c r="A169" s="21"/>
      <c r="B169" s="78" t="s">
        <v>149</v>
      </c>
      <c r="C169" s="17"/>
      <c r="D169" s="17"/>
      <c r="E169" s="75"/>
      <c r="F169" s="75"/>
      <c r="G169" s="75"/>
      <c r="H169" s="75"/>
      <c r="I169" s="75"/>
      <c r="J169" s="112"/>
      <c r="K169" s="345"/>
      <c r="L169" s="108"/>
      <c r="M169" s="108"/>
      <c r="N169" s="108"/>
    </row>
    <row r="170" spans="1:14" ht="13.5" hidden="1" thickBot="1">
      <c r="A170" s="21"/>
      <c r="B170" s="47" t="s">
        <v>141</v>
      </c>
      <c r="C170" s="17"/>
      <c r="D170" s="17"/>
      <c r="E170" s="75"/>
      <c r="F170" s="75"/>
      <c r="G170" s="75"/>
      <c r="H170" s="77"/>
      <c r="I170" s="77"/>
      <c r="J170" s="75"/>
      <c r="K170" s="90"/>
      <c r="L170" s="108"/>
      <c r="M170" s="108"/>
      <c r="N170" s="108"/>
    </row>
    <row r="171" spans="1:14" ht="13.5" hidden="1" thickBot="1">
      <c r="A171" s="21"/>
      <c r="B171" s="47" t="s">
        <v>142</v>
      </c>
      <c r="C171" s="17"/>
      <c r="D171" s="17"/>
      <c r="E171" s="75"/>
      <c r="F171" s="75"/>
      <c r="G171" s="75"/>
      <c r="H171" s="75"/>
      <c r="I171" s="75"/>
      <c r="J171" s="75"/>
      <c r="K171" s="20"/>
      <c r="L171" s="108"/>
      <c r="M171" s="108"/>
      <c r="N171" s="108"/>
    </row>
    <row r="172" spans="1:14" ht="12.75">
      <c r="A172" s="25" t="s">
        <v>34</v>
      </c>
      <c r="B172" s="48" t="s">
        <v>80</v>
      </c>
      <c r="C172" s="27" t="s">
        <v>23</v>
      </c>
      <c r="D172" s="27" t="s">
        <v>50</v>
      </c>
      <c r="E172" s="73">
        <f>SUM(F172:H172)</f>
        <v>3896016</v>
      </c>
      <c r="F172" s="73">
        <v>1081016</v>
      </c>
      <c r="G172" s="110">
        <v>2815000</v>
      </c>
      <c r="H172" s="110"/>
      <c r="I172" s="110"/>
      <c r="J172" s="73"/>
      <c r="K172" s="85"/>
      <c r="L172" s="108"/>
      <c r="M172" s="108"/>
      <c r="N172" s="108"/>
    </row>
    <row r="173" spans="1:14" ht="12.75">
      <c r="A173" s="21"/>
      <c r="B173" s="47" t="s">
        <v>81</v>
      </c>
      <c r="C173" s="22" t="s">
        <v>24</v>
      </c>
      <c r="D173" s="17"/>
      <c r="E173" s="75"/>
      <c r="F173" s="75"/>
      <c r="G173" s="75"/>
      <c r="H173" s="75"/>
      <c r="I173" s="75"/>
      <c r="J173" s="75"/>
      <c r="K173" s="20"/>
      <c r="L173" s="108"/>
      <c r="M173" s="108"/>
      <c r="N173" s="108"/>
    </row>
    <row r="174" spans="1:14" ht="12.75">
      <c r="A174" s="21"/>
      <c r="B174" s="47" t="s">
        <v>217</v>
      </c>
      <c r="C174" s="17" t="s">
        <v>57</v>
      </c>
      <c r="D174" s="17"/>
      <c r="E174" s="75"/>
      <c r="F174" s="75"/>
      <c r="G174" s="75"/>
      <c r="H174" s="75"/>
      <c r="I174" s="75"/>
      <c r="J174" s="75"/>
      <c r="K174" s="90"/>
      <c r="L174" s="108"/>
      <c r="M174" s="108"/>
      <c r="N174" s="108"/>
    </row>
    <row r="175" spans="1:14" ht="12.75">
      <c r="A175" s="21"/>
      <c r="B175" s="47"/>
      <c r="C175" s="17" t="s">
        <v>65</v>
      </c>
      <c r="D175" s="17"/>
      <c r="E175" s="75"/>
      <c r="F175" s="75"/>
      <c r="G175" s="75"/>
      <c r="H175" s="75"/>
      <c r="I175" s="75"/>
      <c r="J175" s="75"/>
      <c r="K175" s="90"/>
      <c r="L175" s="108"/>
      <c r="M175" s="108"/>
      <c r="N175" s="108"/>
    </row>
    <row r="176" spans="1:14" ht="12.75">
      <c r="A176" s="21"/>
      <c r="B176" s="47"/>
      <c r="C176" s="17"/>
      <c r="D176" s="17"/>
      <c r="E176" s="75"/>
      <c r="F176" s="75"/>
      <c r="G176" s="75"/>
      <c r="H176" s="75"/>
      <c r="I176" s="75"/>
      <c r="J176" s="75"/>
      <c r="K176" s="90"/>
      <c r="L176" s="108"/>
      <c r="M176" s="108"/>
      <c r="N176" s="108"/>
    </row>
    <row r="177" spans="1:14" ht="13.5" thickBot="1">
      <c r="A177" s="33"/>
      <c r="B177" s="54"/>
      <c r="C177" s="35"/>
      <c r="D177" s="35"/>
      <c r="E177" s="80"/>
      <c r="F177" s="80"/>
      <c r="G177" s="80"/>
      <c r="H177" s="80"/>
      <c r="I177" s="80"/>
      <c r="J177" s="80"/>
      <c r="K177" s="95"/>
      <c r="L177" s="108"/>
      <c r="M177" s="108"/>
      <c r="N177" s="108"/>
    </row>
    <row r="178" spans="1:14" ht="12.75">
      <c r="A178" s="21" t="s">
        <v>38</v>
      </c>
      <c r="B178" s="47" t="s">
        <v>231</v>
      </c>
      <c r="C178" s="17" t="s">
        <v>35</v>
      </c>
      <c r="D178" s="17" t="s">
        <v>51</v>
      </c>
      <c r="E178" s="75">
        <f>SUM(F178:H179)</f>
        <v>1000000</v>
      </c>
      <c r="F178" s="75">
        <v>16836</v>
      </c>
      <c r="G178" s="77">
        <v>30800</v>
      </c>
      <c r="H178" s="77">
        <v>952364</v>
      </c>
      <c r="I178" s="77"/>
      <c r="J178" s="75"/>
      <c r="K178" s="24"/>
      <c r="L178" s="108"/>
      <c r="M178" s="108"/>
      <c r="N178" s="108"/>
    </row>
    <row r="179" spans="1:14" ht="12.75">
      <c r="A179" s="21"/>
      <c r="B179" s="47" t="s">
        <v>232</v>
      </c>
      <c r="C179" s="22" t="s">
        <v>24</v>
      </c>
      <c r="D179" s="17"/>
      <c r="E179" s="75"/>
      <c r="F179" s="75"/>
      <c r="G179" s="75"/>
      <c r="H179" s="75"/>
      <c r="I179" s="75"/>
      <c r="J179" s="75"/>
      <c r="K179" s="24"/>
      <c r="L179" s="108"/>
      <c r="M179" s="108"/>
      <c r="N179" s="108"/>
    </row>
    <row r="180" spans="1:14" ht="12.75">
      <c r="A180" s="21"/>
      <c r="B180" s="47"/>
      <c r="C180" s="17" t="s">
        <v>57</v>
      </c>
      <c r="D180" s="17"/>
      <c r="E180" s="75"/>
      <c r="F180" s="75"/>
      <c r="G180" s="75"/>
      <c r="H180" s="75"/>
      <c r="I180" s="75"/>
      <c r="J180" s="75"/>
      <c r="K180" s="24"/>
      <c r="L180" s="108"/>
      <c r="M180" s="108"/>
      <c r="N180" s="108"/>
    </row>
    <row r="181" spans="1:14" ht="13.5" thickBot="1">
      <c r="A181" s="33"/>
      <c r="B181" s="54"/>
      <c r="C181" s="35" t="s">
        <v>65</v>
      </c>
      <c r="D181" s="35"/>
      <c r="E181" s="80"/>
      <c r="F181" s="80"/>
      <c r="G181" s="80"/>
      <c r="H181" s="80"/>
      <c r="I181" s="80"/>
      <c r="J181" s="80"/>
      <c r="K181" s="81"/>
      <c r="L181" s="108"/>
      <c r="M181" s="108"/>
      <c r="N181" s="108"/>
    </row>
    <row r="182" spans="1:14" ht="12.75" customHeight="1">
      <c r="A182" s="21" t="s">
        <v>43</v>
      </c>
      <c r="B182" s="47" t="s">
        <v>182</v>
      </c>
      <c r="C182" s="17" t="s">
        <v>35</v>
      </c>
      <c r="D182" s="17" t="s">
        <v>51</v>
      </c>
      <c r="E182" s="75">
        <f>SUM(F182:I183)</f>
        <v>2008000</v>
      </c>
      <c r="F182" s="75">
        <f>44102+20000</f>
        <v>64102</v>
      </c>
      <c r="G182" s="77">
        <v>508000</v>
      </c>
      <c r="H182" s="77">
        <v>935898</v>
      </c>
      <c r="I182" s="77"/>
      <c r="J182" s="75"/>
      <c r="K182" s="341" t="s">
        <v>260</v>
      </c>
      <c r="L182" s="108"/>
      <c r="M182" s="108"/>
      <c r="N182" s="108"/>
    </row>
    <row r="183" spans="1:14" ht="12.75">
      <c r="A183" s="21"/>
      <c r="B183" s="47" t="s">
        <v>82</v>
      </c>
      <c r="C183" s="17" t="s">
        <v>24</v>
      </c>
      <c r="D183" s="17"/>
      <c r="E183" s="75"/>
      <c r="F183" s="75"/>
      <c r="G183" s="75"/>
      <c r="H183" s="75">
        <v>500000</v>
      </c>
      <c r="I183" s="75"/>
      <c r="J183" s="75"/>
      <c r="K183" s="342"/>
      <c r="L183" s="108"/>
      <c r="M183" s="108"/>
      <c r="N183" s="108"/>
    </row>
    <row r="184" spans="1:14" ht="12.75">
      <c r="A184" s="21"/>
      <c r="B184" s="47"/>
      <c r="C184" s="194" t="s">
        <v>128</v>
      </c>
      <c r="D184" s="17"/>
      <c r="E184" s="75"/>
      <c r="F184" s="75"/>
      <c r="G184" s="75"/>
      <c r="H184" s="75"/>
      <c r="I184" s="75"/>
      <c r="J184" s="75"/>
      <c r="K184" s="342"/>
      <c r="L184" s="108"/>
      <c r="M184" s="108"/>
      <c r="N184" s="108"/>
    </row>
    <row r="185" spans="1:14" ht="13.5" thickBot="1">
      <c r="A185" s="33"/>
      <c r="B185" s="54"/>
      <c r="C185" s="35" t="s">
        <v>174</v>
      </c>
      <c r="D185" s="35"/>
      <c r="E185" s="80"/>
      <c r="F185" s="80"/>
      <c r="G185" s="80"/>
      <c r="H185" s="80"/>
      <c r="I185" s="80"/>
      <c r="J185" s="80"/>
      <c r="K185" s="342"/>
      <c r="L185" s="108"/>
      <c r="M185" s="108"/>
      <c r="N185" s="108"/>
    </row>
    <row r="186" spans="1:14" ht="13.5" customHeight="1" hidden="1" thickBot="1">
      <c r="A186" s="251" t="s">
        <v>44</v>
      </c>
      <c r="B186" s="231" t="s">
        <v>168</v>
      </c>
      <c r="C186" s="17" t="s">
        <v>167</v>
      </c>
      <c r="D186" s="17"/>
      <c r="E186" s="75"/>
      <c r="F186" s="75"/>
      <c r="G186" s="77"/>
      <c r="H186" s="77"/>
      <c r="I186" s="77"/>
      <c r="J186" s="75"/>
      <c r="K186" s="342"/>
      <c r="L186" s="108"/>
      <c r="M186" s="108"/>
      <c r="N186" s="108"/>
    </row>
    <row r="187" spans="1:14" ht="13.5" customHeight="1" hidden="1" thickBot="1">
      <c r="A187" s="21"/>
      <c r="B187" s="231" t="s">
        <v>169</v>
      </c>
      <c r="C187" s="31" t="s">
        <v>128</v>
      </c>
      <c r="D187" s="17"/>
      <c r="E187" s="75"/>
      <c r="F187" s="75"/>
      <c r="G187" s="75"/>
      <c r="H187" s="75"/>
      <c r="I187" s="75"/>
      <c r="J187" s="75"/>
      <c r="K187" s="349"/>
      <c r="L187" s="108"/>
      <c r="M187" s="108"/>
      <c r="N187" s="108"/>
    </row>
    <row r="188" spans="1:14" ht="13.5" hidden="1" thickBot="1">
      <c r="A188" s="21"/>
      <c r="B188" s="231" t="s">
        <v>170</v>
      </c>
      <c r="C188" s="17"/>
      <c r="D188" s="17"/>
      <c r="E188" s="75"/>
      <c r="F188" s="75"/>
      <c r="G188" s="75"/>
      <c r="H188" s="75"/>
      <c r="I188" s="75"/>
      <c r="J188" s="75"/>
      <c r="K188" s="24" t="s">
        <v>27</v>
      </c>
      <c r="L188" s="108"/>
      <c r="M188" s="108"/>
      <c r="N188" s="108"/>
    </row>
    <row r="189" spans="1:14" ht="13.5" hidden="1" thickBot="1">
      <c r="A189" s="33"/>
      <c r="B189" s="239"/>
      <c r="C189" s="35"/>
      <c r="D189" s="35"/>
      <c r="E189" s="80"/>
      <c r="F189" s="80"/>
      <c r="G189" s="80"/>
      <c r="H189" s="80"/>
      <c r="I189" s="80"/>
      <c r="J189" s="80"/>
      <c r="K189" s="81" t="s">
        <v>175</v>
      </c>
      <c r="L189" s="108"/>
      <c r="M189" s="108"/>
      <c r="N189" s="108"/>
    </row>
    <row r="190" spans="1:14" ht="13.5" hidden="1" thickBot="1">
      <c r="A190" s="217"/>
      <c r="B190" s="240"/>
      <c r="C190" s="219"/>
      <c r="D190" s="219"/>
      <c r="E190" s="241"/>
      <c r="F190" s="241"/>
      <c r="G190" s="241"/>
      <c r="H190" s="241"/>
      <c r="I190" s="241"/>
      <c r="J190" s="241"/>
      <c r="K190" s="242"/>
      <c r="L190" s="108"/>
      <c r="M190" s="108"/>
      <c r="N190" s="108"/>
    </row>
    <row r="191" spans="1:14" ht="13.5" hidden="1" thickBot="1">
      <c r="A191" s="50"/>
      <c r="B191" s="243"/>
      <c r="C191" s="5"/>
      <c r="D191" s="5"/>
      <c r="E191" s="113"/>
      <c r="F191" s="113"/>
      <c r="G191" s="113"/>
      <c r="H191" s="113"/>
      <c r="I191" s="113"/>
      <c r="J191" s="113"/>
      <c r="K191" s="43"/>
      <c r="L191" s="108"/>
      <c r="M191" s="108"/>
      <c r="N191" s="108"/>
    </row>
    <row r="192" spans="1:14" ht="13.5" hidden="1" thickBot="1">
      <c r="A192" s="339" t="s">
        <v>83</v>
      </c>
      <c r="B192" s="346"/>
      <c r="C192" s="346"/>
      <c r="D192" s="346"/>
      <c r="E192" s="346"/>
      <c r="F192" s="346"/>
      <c r="G192" s="346"/>
      <c r="H192" s="346"/>
      <c r="I192" s="346"/>
      <c r="J192" s="346"/>
      <c r="K192" s="346"/>
      <c r="L192" s="108"/>
      <c r="M192" s="108"/>
      <c r="N192" s="108"/>
    </row>
    <row r="193" spans="1:14" ht="13.5" hidden="1" thickBot="1">
      <c r="A193" s="299" t="s">
        <v>1</v>
      </c>
      <c r="B193" s="299" t="s">
        <v>2</v>
      </c>
      <c r="C193" s="3" t="s">
        <v>3</v>
      </c>
      <c r="D193" s="290" t="s">
        <v>4</v>
      </c>
      <c r="E193" s="3" t="s">
        <v>5</v>
      </c>
      <c r="F193" s="3" t="s">
        <v>6</v>
      </c>
      <c r="G193" s="313" t="s">
        <v>7</v>
      </c>
      <c r="H193" s="314"/>
      <c r="I193" s="315"/>
      <c r="J193" s="290" t="s">
        <v>8</v>
      </c>
      <c r="K193" s="299" t="s">
        <v>9</v>
      </c>
      <c r="L193" s="108"/>
      <c r="M193" s="108"/>
      <c r="N193" s="108"/>
    </row>
    <row r="194" spans="1:14" ht="13.5" hidden="1" thickBot="1">
      <c r="A194" s="311"/>
      <c r="B194" s="311"/>
      <c r="C194" s="4" t="s">
        <v>10</v>
      </c>
      <c r="D194" s="312"/>
      <c r="E194" s="4" t="s">
        <v>11</v>
      </c>
      <c r="F194" s="4" t="s">
        <v>12</v>
      </c>
      <c r="G194" s="316"/>
      <c r="H194" s="317"/>
      <c r="I194" s="318"/>
      <c r="J194" s="312"/>
      <c r="K194" s="311"/>
      <c r="L194" s="108"/>
      <c r="M194" s="108"/>
      <c r="N194" s="108"/>
    </row>
    <row r="195" spans="1:14" ht="13.5" hidden="1" thickBot="1">
      <c r="A195" s="311"/>
      <c r="B195" s="311"/>
      <c r="C195" s="4" t="s">
        <v>13</v>
      </c>
      <c r="D195" s="312"/>
      <c r="E195" s="4" t="s">
        <v>14</v>
      </c>
      <c r="F195" s="4" t="s">
        <v>215</v>
      </c>
      <c r="G195" s="319"/>
      <c r="H195" s="320"/>
      <c r="I195" s="321"/>
      <c r="J195" s="312"/>
      <c r="K195" s="311"/>
      <c r="L195" s="108"/>
      <c r="M195" s="108"/>
      <c r="N195" s="108"/>
    </row>
    <row r="196" spans="1:14" ht="39" hidden="1" thickBot="1">
      <c r="A196" s="300"/>
      <c r="B196" s="300"/>
      <c r="C196" s="7" t="s">
        <v>16</v>
      </c>
      <c r="D196" s="291"/>
      <c r="E196" s="6" t="s">
        <v>17</v>
      </c>
      <c r="F196" s="6" t="s">
        <v>18</v>
      </c>
      <c r="G196" s="8" t="s">
        <v>216</v>
      </c>
      <c r="H196" s="9">
        <v>2011</v>
      </c>
      <c r="I196" s="9">
        <v>2012</v>
      </c>
      <c r="J196" s="291"/>
      <c r="K196" s="300"/>
      <c r="L196" s="108"/>
      <c r="M196" s="108"/>
      <c r="N196" s="108"/>
    </row>
    <row r="197" spans="1:14" ht="12.75" hidden="1">
      <c r="A197" s="25" t="s">
        <v>44</v>
      </c>
      <c r="B197" s="232" t="s">
        <v>177</v>
      </c>
      <c r="C197" s="27" t="s">
        <v>171</v>
      </c>
      <c r="D197" s="27" t="s">
        <v>176</v>
      </c>
      <c r="E197" s="73">
        <f>SUM(F197:J198)</f>
        <v>0</v>
      </c>
      <c r="F197" s="73"/>
      <c r="G197" s="110"/>
      <c r="H197" s="110"/>
      <c r="I197" s="110"/>
      <c r="J197" s="73"/>
      <c r="K197" s="99" t="s">
        <v>138</v>
      </c>
      <c r="L197" s="108"/>
      <c r="M197" s="108"/>
      <c r="N197" s="108"/>
    </row>
    <row r="198" spans="1:14" ht="12.75" hidden="1">
      <c r="A198" s="21"/>
      <c r="B198" s="233" t="s">
        <v>178</v>
      </c>
      <c r="C198" s="17" t="s">
        <v>173</v>
      </c>
      <c r="D198" s="17"/>
      <c r="E198" s="75"/>
      <c r="F198" s="75"/>
      <c r="G198" s="75"/>
      <c r="H198" s="75"/>
      <c r="I198" s="75"/>
      <c r="J198" s="75"/>
      <c r="K198" s="24" t="s">
        <v>172</v>
      </c>
      <c r="L198" s="108"/>
      <c r="M198" s="108"/>
      <c r="N198" s="108"/>
    </row>
    <row r="199" spans="1:14" ht="13.5" hidden="1" thickBot="1">
      <c r="A199" s="33"/>
      <c r="B199" s="54"/>
      <c r="C199" s="244" t="s">
        <v>128</v>
      </c>
      <c r="D199" s="35"/>
      <c r="E199" s="80"/>
      <c r="F199" s="80"/>
      <c r="G199" s="80"/>
      <c r="H199" s="80"/>
      <c r="I199" s="80"/>
      <c r="J199" s="80"/>
      <c r="K199" s="81" t="s">
        <v>27</v>
      </c>
      <c r="L199" s="108"/>
      <c r="M199" s="108"/>
      <c r="N199" s="108"/>
    </row>
    <row r="200" spans="1:14" s="270" customFormat="1" ht="12.75">
      <c r="A200" s="21" t="s">
        <v>44</v>
      </c>
      <c r="B200" s="47" t="s">
        <v>206</v>
      </c>
      <c r="C200" s="27"/>
      <c r="D200" s="17" t="s">
        <v>131</v>
      </c>
      <c r="E200" s="75">
        <f>SUM(F200:I201)</f>
        <v>2830173</v>
      </c>
      <c r="F200" s="75">
        <f>F203+F206</f>
        <v>50173</v>
      </c>
      <c r="G200" s="77">
        <f>SUM(G203:G215)</f>
        <v>280000</v>
      </c>
      <c r="H200" s="77"/>
      <c r="I200" s="77">
        <v>375000</v>
      </c>
      <c r="J200" s="75"/>
      <c r="K200" s="99" t="s">
        <v>138</v>
      </c>
      <c r="L200" s="269"/>
      <c r="M200" s="269"/>
      <c r="N200" s="269"/>
    </row>
    <row r="201" spans="1:14" s="270" customFormat="1" ht="12.75">
      <c r="A201" s="21"/>
      <c r="B201" s="47"/>
      <c r="C201" s="17"/>
      <c r="D201" s="17"/>
      <c r="E201" s="75"/>
      <c r="F201" s="75"/>
      <c r="G201" s="75"/>
      <c r="H201" s="75"/>
      <c r="I201" s="75">
        <v>2125000</v>
      </c>
      <c r="J201" s="75"/>
      <c r="K201" s="24" t="s">
        <v>172</v>
      </c>
      <c r="L201" s="269"/>
      <c r="M201" s="269"/>
      <c r="N201" s="269"/>
    </row>
    <row r="202" spans="1:14" s="270" customFormat="1" ht="12.75">
      <c r="A202" s="21"/>
      <c r="B202" s="274"/>
      <c r="C202" s="22" t="s">
        <v>180</v>
      </c>
      <c r="D202" s="17"/>
      <c r="E202" s="75"/>
      <c r="F202" s="75"/>
      <c r="G202" s="75"/>
      <c r="H202" s="75"/>
      <c r="I202" s="75"/>
      <c r="J202" s="75"/>
      <c r="K202" s="24" t="s">
        <v>235</v>
      </c>
      <c r="L202" s="269"/>
      <c r="M202" s="269"/>
      <c r="N202" s="269"/>
    </row>
    <row r="203" spans="1:14" s="270" customFormat="1" ht="12.75">
      <c r="A203" s="21"/>
      <c r="B203" s="274" t="s">
        <v>187</v>
      </c>
      <c r="C203" s="17" t="s">
        <v>26</v>
      </c>
      <c r="D203" s="17"/>
      <c r="E203" s="75">
        <f>SUM(F203:I204)</f>
        <v>2534173</v>
      </c>
      <c r="F203" s="75">
        <f>75000-40827</f>
        <v>34173</v>
      </c>
      <c r="G203" s="75"/>
      <c r="H203" s="77"/>
      <c r="I203" s="77">
        <v>375000</v>
      </c>
      <c r="J203" s="75"/>
      <c r="K203" s="24"/>
      <c r="L203" s="269"/>
      <c r="M203" s="269"/>
      <c r="N203" s="269"/>
    </row>
    <row r="204" spans="1:14" s="270" customFormat="1" ht="12.75">
      <c r="A204" s="21"/>
      <c r="B204" s="47"/>
      <c r="C204" s="17" t="s">
        <v>28</v>
      </c>
      <c r="D204" s="17"/>
      <c r="E204" s="75"/>
      <c r="F204" s="75"/>
      <c r="G204" s="75"/>
      <c r="H204" s="75"/>
      <c r="I204" s="75">
        <v>2125000</v>
      </c>
      <c r="J204" s="75"/>
      <c r="K204" s="24"/>
      <c r="L204" s="269"/>
      <c r="M204" s="269"/>
      <c r="N204" s="269"/>
    </row>
    <row r="205" spans="1:14" s="270" customFormat="1" ht="12.75">
      <c r="A205" s="21"/>
      <c r="B205" s="47"/>
      <c r="C205" s="17"/>
      <c r="D205" s="17"/>
      <c r="E205" s="75"/>
      <c r="F205" s="75"/>
      <c r="G205" s="75"/>
      <c r="H205" s="75"/>
      <c r="I205" s="75"/>
      <c r="J205" s="75"/>
      <c r="K205" s="24"/>
      <c r="L205" s="269"/>
      <c r="M205" s="269"/>
      <c r="N205" s="269"/>
    </row>
    <row r="206" spans="1:14" s="270" customFormat="1" ht="12.75">
      <c r="A206" s="21"/>
      <c r="B206" s="274" t="s">
        <v>188</v>
      </c>
      <c r="C206" s="17" t="s">
        <v>190</v>
      </c>
      <c r="D206" s="17"/>
      <c r="E206" s="75">
        <f>SUM(F206:G206)</f>
        <v>171000</v>
      </c>
      <c r="F206" s="75">
        <v>16000</v>
      </c>
      <c r="G206" s="77">
        <v>155000</v>
      </c>
      <c r="H206" s="77"/>
      <c r="I206" s="77"/>
      <c r="J206" s="75"/>
      <c r="K206" s="24"/>
      <c r="L206" s="269"/>
      <c r="M206" s="269"/>
      <c r="N206" s="269"/>
    </row>
    <row r="207" spans="1:14" s="270" customFormat="1" ht="12.75">
      <c r="A207" s="21"/>
      <c r="B207" s="47" t="s">
        <v>189</v>
      </c>
      <c r="C207" s="22" t="s">
        <v>107</v>
      </c>
      <c r="D207" s="17"/>
      <c r="E207" s="75"/>
      <c r="F207" s="75"/>
      <c r="G207" s="75"/>
      <c r="H207" s="75"/>
      <c r="I207" s="75"/>
      <c r="J207" s="75"/>
      <c r="K207" s="24"/>
      <c r="L207" s="269"/>
      <c r="M207" s="269"/>
      <c r="N207" s="269"/>
    </row>
    <row r="208" spans="1:14" s="270" customFormat="1" ht="12.75">
      <c r="A208" s="21"/>
      <c r="B208" s="47"/>
      <c r="C208" s="17" t="s">
        <v>26</v>
      </c>
      <c r="D208" s="17"/>
      <c r="E208" s="75"/>
      <c r="F208" s="75"/>
      <c r="G208" s="75"/>
      <c r="H208" s="75"/>
      <c r="I208" s="75"/>
      <c r="J208" s="75"/>
      <c r="K208" s="24"/>
      <c r="L208" s="269"/>
      <c r="M208" s="269"/>
      <c r="N208" s="269"/>
    </row>
    <row r="209" spans="1:14" s="270" customFormat="1" ht="12.75">
      <c r="A209" s="21"/>
      <c r="B209" s="47"/>
      <c r="C209" s="17" t="s">
        <v>28</v>
      </c>
      <c r="D209" s="17"/>
      <c r="E209" s="75"/>
      <c r="F209" s="75"/>
      <c r="G209" s="75"/>
      <c r="H209" s="75"/>
      <c r="I209" s="75"/>
      <c r="J209" s="75"/>
      <c r="K209" s="24"/>
      <c r="L209" s="269"/>
      <c r="M209" s="269"/>
      <c r="N209" s="269"/>
    </row>
    <row r="210" spans="1:14" s="270" customFormat="1" ht="12.75">
      <c r="A210" s="21"/>
      <c r="B210" s="47"/>
      <c r="C210" s="5"/>
      <c r="D210" s="17"/>
      <c r="E210" s="75"/>
      <c r="F210" s="75"/>
      <c r="G210" s="75"/>
      <c r="H210" s="75"/>
      <c r="I210" s="75"/>
      <c r="J210" s="75"/>
      <c r="K210" s="24"/>
      <c r="L210" s="269"/>
      <c r="M210" s="269"/>
      <c r="N210" s="269"/>
    </row>
    <row r="211" spans="1:14" s="270" customFormat="1" ht="12.75">
      <c r="A211" s="21"/>
      <c r="B211" s="263" t="s">
        <v>254</v>
      </c>
      <c r="C211" s="22" t="s">
        <v>180</v>
      </c>
      <c r="D211" s="17"/>
      <c r="E211" s="75">
        <f>SUM(F211:I213)</f>
        <v>75000</v>
      </c>
      <c r="F211" s="75"/>
      <c r="G211" s="77">
        <v>75000</v>
      </c>
      <c r="H211" s="75"/>
      <c r="I211" s="75"/>
      <c r="J211" s="75"/>
      <c r="K211" s="24"/>
      <c r="L211" s="269"/>
      <c r="M211" s="269"/>
      <c r="N211" s="269"/>
    </row>
    <row r="212" spans="1:14" s="270" customFormat="1" ht="12.75">
      <c r="A212" s="21"/>
      <c r="B212" s="263"/>
      <c r="C212" s="17" t="s">
        <v>26</v>
      </c>
      <c r="D212" s="17"/>
      <c r="E212" s="75"/>
      <c r="F212" s="75"/>
      <c r="G212" s="77"/>
      <c r="H212" s="75"/>
      <c r="I212" s="75"/>
      <c r="J212" s="75"/>
      <c r="K212" s="24"/>
      <c r="L212" s="269"/>
      <c r="M212" s="269"/>
      <c r="N212" s="269"/>
    </row>
    <row r="213" spans="1:14" s="270" customFormat="1" ht="12.75">
      <c r="A213" s="21"/>
      <c r="B213" s="263"/>
      <c r="C213" s="17" t="s">
        <v>28</v>
      </c>
      <c r="D213" s="17"/>
      <c r="E213" s="75"/>
      <c r="F213" s="75"/>
      <c r="G213" s="77"/>
      <c r="H213" s="75"/>
      <c r="I213" s="75"/>
      <c r="J213" s="75"/>
      <c r="K213" s="24"/>
      <c r="L213" s="269"/>
      <c r="M213" s="269"/>
      <c r="N213" s="269"/>
    </row>
    <row r="214" spans="1:14" s="270" customFormat="1" ht="12.75">
      <c r="A214" s="21"/>
      <c r="B214" s="263"/>
      <c r="C214" s="5"/>
      <c r="D214" s="17"/>
      <c r="E214" s="75"/>
      <c r="F214" s="75"/>
      <c r="G214" s="77"/>
      <c r="H214" s="75"/>
      <c r="I214" s="75"/>
      <c r="J214" s="75"/>
      <c r="K214" s="24"/>
      <c r="L214" s="269"/>
      <c r="M214" s="269"/>
      <c r="N214" s="269"/>
    </row>
    <row r="215" spans="1:14" s="270" customFormat="1" ht="12.75">
      <c r="A215" s="21"/>
      <c r="B215" s="263" t="s">
        <v>255</v>
      </c>
      <c r="C215" s="22" t="s">
        <v>180</v>
      </c>
      <c r="D215" s="17"/>
      <c r="E215" s="75">
        <f>SUM(F215:J216)</f>
        <v>50000</v>
      </c>
      <c r="F215" s="75"/>
      <c r="G215" s="77">
        <v>50000</v>
      </c>
      <c r="H215" s="75"/>
      <c r="I215" s="75"/>
      <c r="J215" s="75"/>
      <c r="K215" s="24"/>
      <c r="L215" s="269"/>
      <c r="M215" s="269"/>
      <c r="N215" s="269"/>
    </row>
    <row r="216" spans="1:14" s="270" customFormat="1" ht="12.75">
      <c r="A216" s="21"/>
      <c r="B216" s="263"/>
      <c r="C216" s="17" t="s">
        <v>26</v>
      </c>
      <c r="D216" s="17"/>
      <c r="E216" s="75"/>
      <c r="F216" s="75"/>
      <c r="G216" s="77"/>
      <c r="H216" s="75"/>
      <c r="I216" s="75"/>
      <c r="J216" s="75"/>
      <c r="K216" s="24"/>
      <c r="L216" s="269"/>
      <c r="M216" s="269"/>
      <c r="N216" s="269"/>
    </row>
    <row r="217" spans="1:14" s="270" customFormat="1" ht="13.5" thickBot="1">
      <c r="A217" s="21"/>
      <c r="B217" s="275"/>
      <c r="C217" s="17" t="s">
        <v>28</v>
      </c>
      <c r="D217" s="17"/>
      <c r="E217" s="75"/>
      <c r="F217" s="75"/>
      <c r="G217" s="77"/>
      <c r="H217" s="75"/>
      <c r="I217" s="75"/>
      <c r="J217" s="75"/>
      <c r="K217" s="24"/>
      <c r="L217" s="269"/>
      <c r="M217" s="269"/>
      <c r="N217" s="269"/>
    </row>
    <row r="218" spans="1:14" ht="13.5" thickBot="1">
      <c r="A218" s="58"/>
      <c r="B218" s="59" t="s">
        <v>53</v>
      </c>
      <c r="C218" s="58"/>
      <c r="D218" s="58"/>
      <c r="E218" s="337">
        <f>SUM(E200,E197,E186,E182,E172,E165,E159,E150,E178)</f>
        <v>76535705</v>
      </c>
      <c r="F218" s="337">
        <f>SUM(F200,F197,F186,F182,F172,F165,F159,F150,F178)</f>
        <v>42384427</v>
      </c>
      <c r="G218" s="61">
        <f>SUM(G200,G197,G186,G182,G172,G165,G159,G150,G178)</f>
        <v>10527800</v>
      </c>
      <c r="H218" s="61">
        <f>SUM(H200,H197,H186,H182,H172,H165,H159,H150,H178)</f>
        <v>12613062</v>
      </c>
      <c r="I218" s="61">
        <f>SUM(I200,I197,I186,I182,I172,I165,I159,I150)</f>
        <v>7385416</v>
      </c>
      <c r="J218" s="60"/>
      <c r="K218" s="58"/>
      <c r="L218" s="1"/>
      <c r="M218" s="1"/>
      <c r="N218" s="1"/>
    </row>
    <row r="219" spans="1:14" ht="13.5" thickBot="1">
      <c r="A219" s="63"/>
      <c r="B219" s="63" t="s">
        <v>54</v>
      </c>
      <c r="C219" s="63"/>
      <c r="D219" s="63"/>
      <c r="E219" s="338"/>
      <c r="F219" s="338"/>
      <c r="G219" s="117"/>
      <c r="H219" s="64">
        <f>SUM(H201,H198,H187,H183,H173,,H166,H160,H151)</f>
        <v>1500000</v>
      </c>
      <c r="I219" s="64">
        <f>I201</f>
        <v>2125000</v>
      </c>
      <c r="J219" s="64"/>
      <c r="K219" s="63"/>
      <c r="L219" s="1"/>
      <c r="M219" s="1"/>
      <c r="N219" s="1"/>
    </row>
    <row r="220" spans="1:14" ht="12.75">
      <c r="A220" s="66"/>
      <c r="B220" s="66" t="s">
        <v>68</v>
      </c>
      <c r="C220" s="66"/>
      <c r="D220" s="66"/>
      <c r="E220" s="337">
        <f>SUM(F220:J221)</f>
        <v>76535705</v>
      </c>
      <c r="F220" s="337">
        <f>SUM(F218)</f>
        <v>42384427</v>
      </c>
      <c r="G220" s="303">
        <f>SUM(G218:I218)</f>
        <v>30526278</v>
      </c>
      <c r="H220" s="304"/>
      <c r="I220" s="327"/>
      <c r="J220" s="101"/>
      <c r="K220" s="66"/>
      <c r="L220" s="1"/>
      <c r="M220" s="1"/>
      <c r="N220" s="1"/>
    </row>
    <row r="221" spans="1:14" ht="18.75" customHeight="1" thickBot="1">
      <c r="A221" s="63"/>
      <c r="B221" s="63"/>
      <c r="C221" s="63"/>
      <c r="D221" s="63"/>
      <c r="E221" s="338"/>
      <c r="F221" s="338"/>
      <c r="G221" s="305">
        <f>SUM(G219:I219)</f>
        <v>3625000</v>
      </c>
      <c r="H221" s="306"/>
      <c r="I221" s="350"/>
      <c r="J221" s="72"/>
      <c r="K221" s="63"/>
      <c r="L221" s="1"/>
      <c r="M221" s="1"/>
      <c r="N221" s="1"/>
    </row>
    <row r="222" spans="1:14" ht="13.5" thickBot="1">
      <c r="A222" s="339" t="s">
        <v>69</v>
      </c>
      <c r="B222" s="340"/>
      <c r="C222" s="340"/>
      <c r="D222" s="340"/>
      <c r="E222" s="340"/>
      <c r="F222" s="340"/>
      <c r="G222" s="340"/>
      <c r="H222" s="340"/>
      <c r="I222" s="340"/>
      <c r="J222" s="340"/>
      <c r="K222" s="340"/>
      <c r="L222" s="1"/>
      <c r="M222" s="1"/>
      <c r="N222" s="1"/>
    </row>
    <row r="223" spans="1:14" ht="12.75">
      <c r="A223" s="299" t="s">
        <v>1</v>
      </c>
      <c r="B223" s="299" t="s">
        <v>2</v>
      </c>
      <c r="C223" s="3" t="s">
        <v>3</v>
      </c>
      <c r="D223" s="290" t="s">
        <v>4</v>
      </c>
      <c r="E223" s="3" t="s">
        <v>5</v>
      </c>
      <c r="F223" s="3" t="s">
        <v>6</v>
      </c>
      <c r="G223" s="313" t="s">
        <v>7</v>
      </c>
      <c r="H223" s="314"/>
      <c r="I223" s="315"/>
      <c r="J223" s="290" t="s">
        <v>8</v>
      </c>
      <c r="K223" s="299" t="s">
        <v>9</v>
      </c>
      <c r="L223" s="1"/>
      <c r="M223" s="1"/>
      <c r="N223" s="1"/>
    </row>
    <row r="224" spans="1:14" ht="12.75">
      <c r="A224" s="311"/>
      <c r="B224" s="311"/>
      <c r="C224" s="4" t="s">
        <v>10</v>
      </c>
      <c r="D224" s="312"/>
      <c r="E224" s="4" t="s">
        <v>11</v>
      </c>
      <c r="F224" s="4" t="s">
        <v>12</v>
      </c>
      <c r="G224" s="316"/>
      <c r="H224" s="317"/>
      <c r="I224" s="318"/>
      <c r="J224" s="312"/>
      <c r="K224" s="311"/>
      <c r="L224" s="1"/>
      <c r="M224" s="1"/>
      <c r="N224" s="1"/>
    </row>
    <row r="225" spans="1:14" ht="13.5" thickBot="1">
      <c r="A225" s="311"/>
      <c r="B225" s="311"/>
      <c r="C225" s="4" t="s">
        <v>13</v>
      </c>
      <c r="D225" s="312"/>
      <c r="E225" s="4" t="s">
        <v>14</v>
      </c>
      <c r="F225" s="4" t="s">
        <v>215</v>
      </c>
      <c r="G225" s="319"/>
      <c r="H225" s="320"/>
      <c r="I225" s="321"/>
      <c r="J225" s="312"/>
      <c r="K225" s="311"/>
      <c r="L225" s="1"/>
      <c r="M225" s="1"/>
      <c r="N225" s="1"/>
    </row>
    <row r="226" spans="1:14" ht="39" thickBot="1">
      <c r="A226" s="300"/>
      <c r="B226" s="300"/>
      <c r="C226" s="7" t="s">
        <v>16</v>
      </c>
      <c r="D226" s="291"/>
      <c r="E226" s="6" t="s">
        <v>17</v>
      </c>
      <c r="F226" s="6" t="s">
        <v>18</v>
      </c>
      <c r="G226" s="8" t="s">
        <v>216</v>
      </c>
      <c r="H226" s="9">
        <v>2011</v>
      </c>
      <c r="I226" s="9">
        <v>2012</v>
      </c>
      <c r="J226" s="291"/>
      <c r="K226" s="300"/>
      <c r="L226" s="1"/>
      <c r="M226" s="1"/>
      <c r="N226" s="1"/>
    </row>
    <row r="227" spans="1:14" ht="12.75">
      <c r="A227" s="10" t="s">
        <v>84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2"/>
      <c r="L227" s="1"/>
      <c r="M227" s="1"/>
      <c r="N227" s="1"/>
    </row>
    <row r="228" spans="1:14" ht="13.5" thickBot="1">
      <c r="A228" s="13" t="s">
        <v>125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5"/>
      <c r="L228" s="1"/>
      <c r="M228" s="1"/>
      <c r="N228" s="1"/>
    </row>
    <row r="229" spans="1:14" ht="12.75">
      <c r="A229" s="25" t="s">
        <v>21</v>
      </c>
      <c r="B229" s="48" t="s">
        <v>85</v>
      </c>
      <c r="C229" s="27" t="s">
        <v>23</v>
      </c>
      <c r="D229" s="27" t="s">
        <v>205</v>
      </c>
      <c r="E229" s="73">
        <f>SUM(F229:I230)</f>
        <v>22481000</v>
      </c>
      <c r="F229" s="73">
        <f>2826000+398801</f>
        <v>3224801</v>
      </c>
      <c r="G229" s="110">
        <v>7255000</v>
      </c>
      <c r="H229" s="110">
        <v>8700000</v>
      </c>
      <c r="I229" s="110">
        <f>3067199+34000</f>
        <v>3101199</v>
      </c>
      <c r="K229" s="99" t="s">
        <v>261</v>
      </c>
      <c r="L229" s="1"/>
      <c r="M229" s="1"/>
      <c r="N229" s="1"/>
    </row>
    <row r="230" spans="1:14" ht="12.75">
      <c r="A230" s="21"/>
      <c r="B230" s="47" t="s">
        <v>150</v>
      </c>
      <c r="C230" s="22" t="s">
        <v>24</v>
      </c>
      <c r="D230" s="17"/>
      <c r="E230" s="75"/>
      <c r="F230" s="75"/>
      <c r="G230" s="75"/>
      <c r="H230" s="75">
        <v>200000</v>
      </c>
      <c r="I230" s="75"/>
      <c r="J230" s="18"/>
      <c r="K230" s="118" t="s">
        <v>263</v>
      </c>
      <c r="L230" s="1"/>
      <c r="M230" s="1"/>
      <c r="N230" s="1"/>
    </row>
    <row r="231" spans="1:14" ht="12.75">
      <c r="A231" s="21"/>
      <c r="B231" s="47" t="s">
        <v>253</v>
      </c>
      <c r="C231" s="17" t="s">
        <v>26</v>
      </c>
      <c r="D231" s="17"/>
      <c r="E231" s="75"/>
      <c r="F231" s="75"/>
      <c r="G231" s="75"/>
      <c r="H231" s="75"/>
      <c r="I231" s="75"/>
      <c r="J231" s="75"/>
      <c r="K231" s="118"/>
      <c r="L231" s="1"/>
      <c r="M231" s="1"/>
      <c r="N231" s="1"/>
    </row>
    <row r="232" spans="1:14" ht="12.75">
      <c r="A232" s="21"/>
      <c r="B232" s="47"/>
      <c r="C232" s="17" t="s">
        <v>28</v>
      </c>
      <c r="D232" s="17"/>
      <c r="E232" s="75"/>
      <c r="F232" s="75"/>
      <c r="G232" s="75"/>
      <c r="H232" s="75"/>
      <c r="I232" s="75"/>
      <c r="J232" s="75"/>
      <c r="K232" s="118"/>
      <c r="L232" s="1"/>
      <c r="M232" s="1"/>
      <c r="N232" s="1"/>
    </row>
    <row r="233" spans="1:14" ht="12.75">
      <c r="A233" s="21"/>
      <c r="B233" s="47"/>
      <c r="C233" s="17"/>
      <c r="D233" s="17"/>
      <c r="E233" s="75"/>
      <c r="F233" s="75"/>
      <c r="G233" s="75"/>
      <c r="H233" s="75"/>
      <c r="I233" s="75"/>
      <c r="J233" s="75"/>
      <c r="K233" s="118"/>
      <c r="L233" s="1"/>
      <c r="M233" s="1"/>
      <c r="N233" s="1"/>
    </row>
    <row r="234" spans="1:14" ht="13.5" thickBot="1">
      <c r="A234" s="33"/>
      <c r="B234" s="54"/>
      <c r="C234" s="35"/>
      <c r="D234" s="35"/>
      <c r="E234" s="80"/>
      <c r="F234" s="80"/>
      <c r="G234" s="80"/>
      <c r="H234" s="80"/>
      <c r="I234" s="80"/>
      <c r="J234" s="80"/>
      <c r="K234" s="119"/>
      <c r="L234" s="1"/>
      <c r="M234" s="1"/>
      <c r="N234" s="1"/>
    </row>
    <row r="235" spans="1:14" ht="12.75">
      <c r="A235" s="25" t="s">
        <v>31</v>
      </c>
      <c r="B235" s="48" t="s">
        <v>86</v>
      </c>
      <c r="C235" s="27" t="s">
        <v>35</v>
      </c>
      <c r="D235" s="27" t="s">
        <v>236</v>
      </c>
      <c r="E235" s="73">
        <f>SUM(F235:J236)</f>
        <v>24400000</v>
      </c>
      <c r="F235" s="73">
        <v>3870802</v>
      </c>
      <c r="G235" s="110">
        <v>1955000</v>
      </c>
      <c r="H235" s="110">
        <v>1100000</v>
      </c>
      <c r="I235" s="110"/>
      <c r="J235" s="73">
        <f>24400000-(F235+G235+H235+H236)</f>
        <v>16374198</v>
      </c>
      <c r="K235" s="248" t="s">
        <v>237</v>
      </c>
      <c r="L235" s="1"/>
      <c r="M235" s="1"/>
      <c r="N235" s="1"/>
    </row>
    <row r="236" spans="1:14" ht="12.75">
      <c r="A236" s="21"/>
      <c r="B236" s="47" t="s">
        <v>87</v>
      </c>
      <c r="C236" s="22" t="s">
        <v>24</v>
      </c>
      <c r="D236" s="17"/>
      <c r="E236" s="75"/>
      <c r="F236" s="75"/>
      <c r="G236" s="75"/>
      <c r="H236" s="75">
        <v>1100000</v>
      </c>
      <c r="I236" s="75"/>
      <c r="J236" s="75"/>
      <c r="K236" s="120"/>
      <c r="L236" s="1"/>
      <c r="M236" s="1"/>
      <c r="N236" s="1"/>
    </row>
    <row r="237" spans="1:14" ht="12.75">
      <c r="A237" s="21"/>
      <c r="B237" s="47" t="s">
        <v>88</v>
      </c>
      <c r="C237" s="17" t="s">
        <v>26</v>
      </c>
      <c r="D237" s="17"/>
      <c r="E237" s="75"/>
      <c r="F237" s="75"/>
      <c r="G237" s="75"/>
      <c r="H237" s="75"/>
      <c r="I237" s="75"/>
      <c r="J237" s="75"/>
      <c r="K237" s="120"/>
      <c r="L237" s="1"/>
      <c r="M237" s="1"/>
      <c r="N237" s="1"/>
    </row>
    <row r="238" spans="1:14" ht="13.5" thickBot="1">
      <c r="A238" s="33"/>
      <c r="B238" s="54"/>
      <c r="C238" s="35" t="s">
        <v>28</v>
      </c>
      <c r="D238" s="35"/>
      <c r="E238" s="80"/>
      <c r="F238" s="80"/>
      <c r="G238" s="80"/>
      <c r="H238" s="80"/>
      <c r="I238" s="80"/>
      <c r="J238" s="80"/>
      <c r="K238" s="121"/>
      <c r="L238" s="1"/>
      <c r="M238" s="1"/>
      <c r="N238" s="1"/>
    </row>
    <row r="239" spans="1:14" ht="13.5" thickBot="1">
      <c r="A239" s="58"/>
      <c r="B239" s="59" t="s">
        <v>53</v>
      </c>
      <c r="C239" s="122"/>
      <c r="D239" s="58"/>
      <c r="E239" s="331">
        <f>SUM(E229,E235)</f>
        <v>46881000</v>
      </c>
      <c r="F239" s="331">
        <f>SUM(F229,F235)</f>
        <v>7095603</v>
      </c>
      <c r="G239" s="61">
        <f>SUM(G229,G235)</f>
        <v>9210000</v>
      </c>
      <c r="H239" s="61">
        <f>SUM(H229,H235)</f>
        <v>9800000</v>
      </c>
      <c r="I239" s="61">
        <f>SUM(I229,I235,)</f>
        <v>3101199</v>
      </c>
      <c r="J239" s="331">
        <f>SUM(J235,)</f>
        <v>16374198</v>
      </c>
      <c r="K239" s="58"/>
      <c r="L239" s="1"/>
      <c r="M239" s="1"/>
      <c r="N239" s="1"/>
    </row>
    <row r="240" spans="1:14" ht="13.5" thickBot="1">
      <c r="A240" s="63"/>
      <c r="B240" s="63" t="s">
        <v>54</v>
      </c>
      <c r="C240" s="123"/>
      <c r="D240" s="63"/>
      <c r="E240" s="332"/>
      <c r="F240" s="332"/>
      <c r="G240" s="64"/>
      <c r="H240" s="64">
        <f>H230+H236</f>
        <v>1300000</v>
      </c>
      <c r="I240" s="64"/>
      <c r="J240" s="332"/>
      <c r="K240" s="63"/>
      <c r="L240" s="1"/>
      <c r="M240" s="1"/>
      <c r="N240" s="1"/>
    </row>
    <row r="241" spans="1:14" ht="12.75">
      <c r="A241" s="66"/>
      <c r="B241" s="66" t="s">
        <v>68</v>
      </c>
      <c r="C241" s="66"/>
      <c r="D241" s="66"/>
      <c r="E241" s="331">
        <f>SUM(F241:J242)</f>
        <v>46881000</v>
      </c>
      <c r="F241" s="331">
        <f>SUM(F239)</f>
        <v>7095603</v>
      </c>
      <c r="G241" s="303">
        <f>SUM(G239,H239,I239)</f>
        <v>22111199</v>
      </c>
      <c r="H241" s="304"/>
      <c r="I241" s="327"/>
      <c r="J241" s="331">
        <f>SUM(J239)</f>
        <v>16374198</v>
      </c>
      <c r="K241" s="66"/>
      <c r="L241" s="1"/>
      <c r="M241" s="1"/>
      <c r="N241" s="1"/>
    </row>
    <row r="242" spans="1:14" ht="13.5" thickBot="1">
      <c r="A242" s="63"/>
      <c r="B242" s="63"/>
      <c r="C242" s="63"/>
      <c r="D242" s="63"/>
      <c r="E242" s="332"/>
      <c r="F242" s="332"/>
      <c r="G242" s="328">
        <f>SUM(G240:I240)</f>
        <v>1300000</v>
      </c>
      <c r="H242" s="329"/>
      <c r="I242" s="330"/>
      <c r="J242" s="332"/>
      <c r="K242" s="63"/>
      <c r="L242" s="1"/>
      <c r="M242" s="1"/>
      <c r="N242" s="1"/>
    </row>
    <row r="243" spans="1:14" ht="12.75">
      <c r="A243" s="124"/>
      <c r="B243" s="124"/>
      <c r="C243" s="124"/>
      <c r="D243" s="124"/>
      <c r="E243" s="124"/>
      <c r="F243" s="125"/>
      <c r="G243" s="126"/>
      <c r="H243" s="127"/>
      <c r="I243" s="127"/>
      <c r="J243" s="128"/>
      <c r="K243" s="124"/>
      <c r="L243" s="1"/>
      <c r="M243" s="1"/>
      <c r="N243" s="1"/>
    </row>
    <row r="244" spans="1:14" ht="12.75">
      <c r="A244" s="104"/>
      <c r="B244" s="104"/>
      <c r="C244" s="104"/>
      <c r="D244" s="104"/>
      <c r="E244" s="104"/>
      <c r="F244" s="129"/>
      <c r="G244" s="105"/>
      <c r="H244" s="106"/>
      <c r="I244" s="106"/>
      <c r="J244" s="107"/>
      <c r="K244" s="104"/>
      <c r="L244" s="1"/>
      <c r="M244" s="1"/>
      <c r="N244" s="1"/>
    </row>
    <row r="245" spans="1:14" ht="13.5" thickBot="1">
      <c r="A245" s="339" t="s">
        <v>244</v>
      </c>
      <c r="B245" s="340"/>
      <c r="C245" s="340"/>
      <c r="D245" s="340"/>
      <c r="E245" s="340"/>
      <c r="F245" s="340"/>
      <c r="G245" s="340"/>
      <c r="H245" s="340"/>
      <c r="I245" s="340"/>
      <c r="J245" s="340"/>
      <c r="K245" s="340"/>
      <c r="L245" s="1"/>
      <c r="M245" s="1"/>
      <c r="N245" s="1"/>
    </row>
    <row r="246" spans="1:14" ht="12.75">
      <c r="A246" s="299" t="s">
        <v>1</v>
      </c>
      <c r="B246" s="299" t="s">
        <v>2</v>
      </c>
      <c r="C246" s="3" t="s">
        <v>3</v>
      </c>
      <c r="D246" s="290" t="s">
        <v>4</v>
      </c>
      <c r="E246" s="3" t="s">
        <v>5</v>
      </c>
      <c r="F246" s="3" t="s">
        <v>6</v>
      </c>
      <c r="G246" s="313" t="s">
        <v>7</v>
      </c>
      <c r="H246" s="314"/>
      <c r="I246" s="315"/>
      <c r="J246" s="290" t="s">
        <v>8</v>
      </c>
      <c r="K246" s="299" t="s">
        <v>9</v>
      </c>
      <c r="L246" s="1"/>
      <c r="M246" s="1"/>
      <c r="N246" s="1"/>
    </row>
    <row r="247" spans="1:14" ht="12.75">
      <c r="A247" s="311"/>
      <c r="B247" s="311"/>
      <c r="C247" s="4" t="s">
        <v>10</v>
      </c>
      <c r="D247" s="312"/>
      <c r="E247" s="4" t="s">
        <v>11</v>
      </c>
      <c r="F247" s="4" t="s">
        <v>12</v>
      </c>
      <c r="G247" s="316"/>
      <c r="H247" s="317"/>
      <c r="I247" s="318"/>
      <c r="J247" s="312"/>
      <c r="K247" s="311"/>
      <c r="L247" s="1"/>
      <c r="M247" s="1"/>
      <c r="N247" s="1"/>
    </row>
    <row r="248" spans="1:14" ht="13.5" thickBot="1">
      <c r="A248" s="311"/>
      <c r="B248" s="311"/>
      <c r="C248" s="4" t="s">
        <v>13</v>
      </c>
      <c r="D248" s="312"/>
      <c r="E248" s="4" t="s">
        <v>14</v>
      </c>
      <c r="F248" s="4" t="s">
        <v>215</v>
      </c>
      <c r="G248" s="319"/>
      <c r="H248" s="320"/>
      <c r="I248" s="321"/>
      <c r="J248" s="312"/>
      <c r="K248" s="311"/>
      <c r="L248" s="1"/>
      <c r="M248" s="1"/>
      <c r="N248" s="1"/>
    </row>
    <row r="249" spans="1:14" ht="39" thickBot="1">
      <c r="A249" s="300"/>
      <c r="B249" s="300"/>
      <c r="C249" s="7" t="s">
        <v>16</v>
      </c>
      <c r="D249" s="291"/>
      <c r="E249" s="6" t="s">
        <v>17</v>
      </c>
      <c r="F249" s="6" t="s">
        <v>18</v>
      </c>
      <c r="G249" s="8" t="s">
        <v>216</v>
      </c>
      <c r="H249" s="9">
        <v>2011</v>
      </c>
      <c r="I249" s="9">
        <v>2012</v>
      </c>
      <c r="J249" s="291"/>
      <c r="K249" s="300"/>
      <c r="L249" s="1"/>
      <c r="M249" s="1"/>
      <c r="N249" s="1"/>
    </row>
    <row r="250" spans="1:14" ht="12.75">
      <c r="A250" s="10" t="s">
        <v>89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2"/>
      <c r="L250" s="43"/>
      <c r="M250" s="1"/>
      <c r="N250" s="1"/>
    </row>
    <row r="251" spans="1:14" ht="13.5" thickBot="1">
      <c r="A251" s="13" t="s">
        <v>126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5"/>
      <c r="L251" s="43"/>
      <c r="M251" s="1"/>
      <c r="N251" s="1"/>
    </row>
    <row r="252" spans="1:14" ht="12.75">
      <c r="A252" s="21" t="s">
        <v>21</v>
      </c>
      <c r="B252" s="25" t="s">
        <v>159</v>
      </c>
      <c r="C252" s="111" t="s">
        <v>90</v>
      </c>
      <c r="D252" s="111" t="s">
        <v>91</v>
      </c>
      <c r="E252" s="130">
        <f>SUM(F252:J253)</f>
        <v>5517866</v>
      </c>
      <c r="F252" s="130">
        <v>1815614</v>
      </c>
      <c r="G252" s="131">
        <v>507600</v>
      </c>
      <c r="H252" s="131">
        <v>273500</v>
      </c>
      <c r="I252" s="131">
        <v>500000</v>
      </c>
      <c r="J252" s="130">
        <f>410652+500000-7600+618100</f>
        <v>1521152</v>
      </c>
      <c r="K252" s="30" t="s">
        <v>33</v>
      </c>
      <c r="L252" s="43"/>
      <c r="M252" s="1"/>
      <c r="N252" s="1"/>
    </row>
    <row r="253" spans="1:14" ht="12.75">
      <c r="A253" s="21"/>
      <c r="B253" s="78" t="s">
        <v>161</v>
      </c>
      <c r="C253" s="22" t="s">
        <v>92</v>
      </c>
      <c r="D253" s="111"/>
      <c r="E253" s="130"/>
      <c r="F253" s="130"/>
      <c r="G253" s="130"/>
      <c r="H253" s="130">
        <v>400000</v>
      </c>
      <c r="I253" s="130">
        <v>500000</v>
      </c>
      <c r="J253" s="130"/>
      <c r="K253" s="20" t="s">
        <v>238</v>
      </c>
      <c r="L253" s="43"/>
      <c r="M253" s="1"/>
      <c r="N253" s="1"/>
    </row>
    <row r="254" spans="1:14" ht="12.75">
      <c r="A254" s="21"/>
      <c r="B254" s="78" t="s">
        <v>160</v>
      </c>
      <c r="C254" s="111" t="s">
        <v>94</v>
      </c>
      <c r="D254" s="111"/>
      <c r="E254" s="130"/>
      <c r="F254" s="130"/>
      <c r="G254" s="130"/>
      <c r="H254" s="130"/>
      <c r="I254" s="132"/>
      <c r="J254" s="133"/>
      <c r="K254" s="134"/>
      <c r="L254" s="43"/>
      <c r="M254" s="1"/>
      <c r="N254" s="1"/>
    </row>
    <row r="255" spans="1:14" ht="12.75">
      <c r="A255" s="21"/>
      <c r="B255" s="78" t="s">
        <v>93</v>
      </c>
      <c r="C255" s="135"/>
      <c r="D255" s="136"/>
      <c r="E255" s="137"/>
      <c r="F255" s="137"/>
      <c r="G255" s="137"/>
      <c r="H255" s="137"/>
      <c r="I255" s="138"/>
      <c r="J255" s="139"/>
      <c r="K255" s="140"/>
      <c r="L255" s="43"/>
      <c r="M255" s="1"/>
      <c r="N255" s="1"/>
    </row>
    <row r="256" spans="1:14" ht="12.75">
      <c r="A256" s="21"/>
      <c r="B256" s="46" t="s">
        <v>95</v>
      </c>
      <c r="C256" s="135"/>
      <c r="D256" s="136"/>
      <c r="E256" s="137"/>
      <c r="F256" s="137"/>
      <c r="G256" s="137"/>
      <c r="H256" s="137"/>
      <c r="I256" s="138"/>
      <c r="J256" s="139"/>
      <c r="K256" s="140"/>
      <c r="L256" s="43"/>
      <c r="M256" s="1"/>
      <c r="N256" s="1"/>
    </row>
    <row r="257" spans="1:14" ht="12.75">
      <c r="A257" s="21"/>
      <c r="B257" s="46" t="s">
        <v>96</v>
      </c>
      <c r="C257" s="135"/>
      <c r="D257" s="136"/>
      <c r="E257" s="137"/>
      <c r="F257" s="137"/>
      <c r="G257" s="137"/>
      <c r="H257" s="137"/>
      <c r="I257" s="138"/>
      <c r="J257" s="139"/>
      <c r="K257" s="140"/>
      <c r="L257" s="43"/>
      <c r="M257" s="1"/>
      <c r="N257" s="1"/>
    </row>
    <row r="258" spans="1:14" ht="12.75">
      <c r="A258" s="21"/>
      <c r="B258" s="46" t="s">
        <v>145</v>
      </c>
      <c r="C258" s="135"/>
      <c r="D258" s="136"/>
      <c r="E258" s="137"/>
      <c r="F258" s="137"/>
      <c r="G258" s="137"/>
      <c r="H258" s="137"/>
      <c r="I258" s="138"/>
      <c r="J258" s="139"/>
      <c r="K258" s="140"/>
      <c r="L258" s="43"/>
      <c r="M258" s="1"/>
      <c r="N258" s="1"/>
    </row>
    <row r="259" spans="1:14" ht="12.75">
      <c r="A259" s="21"/>
      <c r="B259" s="46" t="s">
        <v>146</v>
      </c>
      <c r="C259" s="135"/>
      <c r="D259" s="136"/>
      <c r="E259" s="137"/>
      <c r="F259" s="137"/>
      <c r="G259" s="137"/>
      <c r="H259" s="137"/>
      <c r="I259" s="138"/>
      <c r="J259" s="139"/>
      <c r="K259" s="140"/>
      <c r="L259" s="43"/>
      <c r="M259" s="1"/>
      <c r="N259" s="1"/>
    </row>
    <row r="260" spans="1:14" ht="12.75">
      <c r="A260" s="21"/>
      <c r="B260" s="46" t="s">
        <v>97</v>
      </c>
      <c r="C260" s="135"/>
      <c r="D260" s="136"/>
      <c r="E260" s="137"/>
      <c r="F260" s="137"/>
      <c r="G260" s="137"/>
      <c r="H260" s="137"/>
      <c r="I260" s="138"/>
      <c r="J260" s="139"/>
      <c r="K260" s="140"/>
      <c r="L260" s="43"/>
      <c r="M260" s="1"/>
      <c r="N260" s="1"/>
    </row>
    <row r="261" spans="1:14" ht="12.75">
      <c r="A261" s="21"/>
      <c r="B261" s="46"/>
      <c r="C261" s="135"/>
      <c r="D261" s="136"/>
      <c r="E261" s="137"/>
      <c r="F261" s="137"/>
      <c r="G261" s="137"/>
      <c r="H261" s="137"/>
      <c r="I261" s="138"/>
      <c r="J261" s="139"/>
      <c r="K261" s="140"/>
      <c r="L261" s="43"/>
      <c r="M261" s="1"/>
      <c r="N261" s="1"/>
    </row>
    <row r="262" spans="1:14" ht="13.5" thickBot="1">
      <c r="A262" s="21"/>
      <c r="B262" s="46"/>
      <c r="C262" s="135"/>
      <c r="D262" s="136"/>
      <c r="E262" s="137"/>
      <c r="F262" s="137"/>
      <c r="G262" s="137"/>
      <c r="H262" s="137"/>
      <c r="I262" s="138"/>
      <c r="J262" s="139"/>
      <c r="K262" s="140"/>
      <c r="L262" s="43"/>
      <c r="M262" s="1"/>
      <c r="N262" s="1"/>
    </row>
    <row r="263" spans="1:14" ht="12.75">
      <c r="A263" s="25" t="s">
        <v>31</v>
      </c>
      <c r="B263" s="26" t="s">
        <v>98</v>
      </c>
      <c r="C263" s="141" t="s">
        <v>90</v>
      </c>
      <c r="D263" s="141" t="s">
        <v>166</v>
      </c>
      <c r="E263" s="142">
        <f>SUM(F263:J264)</f>
        <v>3245200</v>
      </c>
      <c r="F263" s="142"/>
      <c r="G263" s="143">
        <v>101600</v>
      </c>
      <c r="H263" s="143">
        <f>483750</f>
        <v>483750</v>
      </c>
      <c r="I263" s="143"/>
      <c r="J263" s="142"/>
      <c r="K263" s="30" t="s">
        <v>33</v>
      </c>
      <c r="L263" s="103"/>
      <c r="M263" s="144"/>
      <c r="N263" s="144"/>
    </row>
    <row r="264" spans="1:14" ht="12.75">
      <c r="A264" s="21"/>
      <c r="B264" s="78" t="s">
        <v>99</v>
      </c>
      <c r="C264" s="22" t="s">
        <v>92</v>
      </c>
      <c r="D264" s="111"/>
      <c r="E264" s="130"/>
      <c r="F264" s="130"/>
      <c r="G264" s="130"/>
      <c r="H264" s="130">
        <v>2659850</v>
      </c>
      <c r="I264" s="130"/>
      <c r="J264" s="130"/>
      <c r="K264" s="20" t="s">
        <v>25</v>
      </c>
      <c r="L264" s="103"/>
      <c r="M264" s="144"/>
      <c r="N264" s="144"/>
    </row>
    <row r="265" spans="1:14" ht="12.75">
      <c r="A265" s="21"/>
      <c r="B265" s="78" t="s">
        <v>100</v>
      </c>
      <c r="C265" s="111" t="s">
        <v>94</v>
      </c>
      <c r="D265" s="111"/>
      <c r="E265" s="130"/>
      <c r="F265" s="130"/>
      <c r="G265" s="130"/>
      <c r="H265" s="130"/>
      <c r="I265" s="132"/>
      <c r="J265" s="133"/>
      <c r="K265" s="145" t="s">
        <v>27</v>
      </c>
      <c r="L265" s="103"/>
      <c r="M265" s="144"/>
      <c r="N265" s="144"/>
    </row>
    <row r="266" spans="1:14" ht="12.75">
      <c r="A266" s="21"/>
      <c r="B266" s="78"/>
      <c r="C266" s="24"/>
      <c r="D266" s="111"/>
      <c r="E266" s="130"/>
      <c r="F266" s="130"/>
      <c r="G266" s="130"/>
      <c r="H266" s="130"/>
      <c r="I266" s="132"/>
      <c r="J266" s="133"/>
      <c r="K266" s="20" t="s">
        <v>191</v>
      </c>
      <c r="L266" s="103"/>
      <c r="M266" s="144"/>
      <c r="N266" s="144"/>
    </row>
    <row r="267" spans="1:14" ht="12.75">
      <c r="A267" s="21"/>
      <c r="B267" s="78"/>
      <c r="C267" s="135"/>
      <c r="D267" s="111"/>
      <c r="E267" s="130"/>
      <c r="F267" s="130"/>
      <c r="G267" s="130"/>
      <c r="H267" s="130"/>
      <c r="I267" s="132"/>
      <c r="J267" s="133"/>
      <c r="K267" s="20" t="s">
        <v>184</v>
      </c>
      <c r="L267" s="103"/>
      <c r="M267" s="144"/>
      <c r="N267" s="144"/>
    </row>
    <row r="268" spans="1:14" ht="13.5" thickBot="1">
      <c r="A268" s="21"/>
      <c r="B268" s="78"/>
      <c r="C268" s="135"/>
      <c r="D268" s="111"/>
      <c r="E268" s="130"/>
      <c r="F268" s="130"/>
      <c r="G268" s="130"/>
      <c r="H268" s="130"/>
      <c r="I268" s="132"/>
      <c r="J268" s="133"/>
      <c r="K268" s="20" t="s">
        <v>192</v>
      </c>
      <c r="L268" s="103"/>
      <c r="M268" s="144"/>
      <c r="N268" s="144"/>
    </row>
    <row r="269" spans="1:14" ht="13.5" hidden="1" thickBot="1">
      <c r="A269" s="21" t="s">
        <v>34</v>
      </c>
      <c r="B269" s="48"/>
      <c r="C269" s="141"/>
      <c r="D269" s="111"/>
      <c r="E269" s="146"/>
      <c r="F269" s="130"/>
      <c r="G269" s="147"/>
      <c r="H269" s="147"/>
      <c r="I269" s="148"/>
      <c r="J269" s="133"/>
      <c r="K269" s="134"/>
      <c r="L269" s="103"/>
      <c r="M269" s="144"/>
      <c r="N269" s="144"/>
    </row>
    <row r="270" spans="1:14" ht="13.5" hidden="1" thickBot="1">
      <c r="A270" s="21"/>
      <c r="B270" s="47"/>
      <c r="C270" s="22"/>
      <c r="D270" s="111"/>
      <c r="E270" s="130"/>
      <c r="F270" s="130"/>
      <c r="G270" s="131"/>
      <c r="H270" s="131"/>
      <c r="I270" s="132"/>
      <c r="J270" s="133"/>
      <c r="K270" s="134"/>
      <c r="L270" s="103"/>
      <c r="M270" s="144"/>
      <c r="N270" s="144"/>
    </row>
    <row r="271" spans="1:14" ht="13.5" hidden="1" thickBot="1">
      <c r="A271" s="21"/>
      <c r="B271" s="47"/>
      <c r="C271" s="111"/>
      <c r="D271" s="111"/>
      <c r="E271" s="130"/>
      <c r="F271" s="130"/>
      <c r="G271" s="131"/>
      <c r="H271" s="131"/>
      <c r="I271" s="132"/>
      <c r="J271" s="133"/>
      <c r="K271" s="134"/>
      <c r="L271" s="103"/>
      <c r="M271" s="144"/>
      <c r="N271" s="144"/>
    </row>
    <row r="272" spans="1:14" ht="13.5" hidden="1" thickBot="1">
      <c r="A272" s="21"/>
      <c r="B272" s="47"/>
      <c r="C272" s="135"/>
      <c r="D272" s="111"/>
      <c r="E272" s="130"/>
      <c r="F272" s="130"/>
      <c r="G272" s="131"/>
      <c r="H272" s="131"/>
      <c r="I272" s="132"/>
      <c r="J272" s="133"/>
      <c r="K272" s="134"/>
      <c r="L272" s="103"/>
      <c r="M272" s="144"/>
      <c r="N272" s="144"/>
    </row>
    <row r="273" spans="1:14" ht="13.5" hidden="1" thickBot="1">
      <c r="A273" s="149"/>
      <c r="B273" s="54"/>
      <c r="C273" s="150"/>
      <c r="D273" s="151"/>
      <c r="E273" s="152"/>
      <c r="F273" s="152"/>
      <c r="G273" s="153"/>
      <c r="H273" s="153"/>
      <c r="I273" s="154"/>
      <c r="J273" s="155"/>
      <c r="K273" s="156"/>
      <c r="L273" s="103"/>
      <c r="M273" s="144"/>
      <c r="N273" s="144"/>
    </row>
    <row r="274" spans="1:14" ht="13.5" thickBot="1">
      <c r="A274" s="100"/>
      <c r="B274" s="59" t="s">
        <v>53</v>
      </c>
      <c r="C274" s="100"/>
      <c r="D274" s="100"/>
      <c r="E274" s="331">
        <f>SUM(E263,E252,E269,)</f>
        <v>8763066</v>
      </c>
      <c r="F274" s="331">
        <f>SUM(F263,F252,F269)</f>
        <v>1815614</v>
      </c>
      <c r="G274" s="61">
        <f>SUM(G263,G252,G269,)</f>
        <v>609200</v>
      </c>
      <c r="H274" s="61">
        <f>SUM(H263,H252,H269,)</f>
        <v>757250</v>
      </c>
      <c r="I274" s="61">
        <f>SUM(I263,I252,I269,)</f>
        <v>500000</v>
      </c>
      <c r="J274" s="331">
        <f>SUM(J263,J269,J252,)</f>
        <v>1521152</v>
      </c>
      <c r="K274" s="100"/>
      <c r="L274" s="103"/>
      <c r="M274" s="144"/>
      <c r="N274" s="144"/>
    </row>
    <row r="275" spans="1:14" ht="13.5" thickBot="1">
      <c r="A275" s="70"/>
      <c r="B275" s="63" t="s">
        <v>54</v>
      </c>
      <c r="C275" s="70"/>
      <c r="D275" s="70"/>
      <c r="E275" s="332"/>
      <c r="F275" s="332"/>
      <c r="G275" s="64"/>
      <c r="H275" s="64">
        <f>SUM(H253,H264,H270)</f>
        <v>3059850</v>
      </c>
      <c r="I275" s="64">
        <f>I253</f>
        <v>500000</v>
      </c>
      <c r="J275" s="332"/>
      <c r="K275" s="70"/>
      <c r="L275" s="103"/>
      <c r="M275" s="144"/>
      <c r="N275" s="144"/>
    </row>
    <row r="276" spans="1:14" ht="12.75">
      <c r="A276" s="66"/>
      <c r="B276" s="66" t="s">
        <v>68</v>
      </c>
      <c r="C276" s="66"/>
      <c r="D276" s="66"/>
      <c r="E276" s="331">
        <f>SUM(F276:J277)</f>
        <v>8763066</v>
      </c>
      <c r="F276" s="331">
        <f>SUM(F274)</f>
        <v>1815614</v>
      </c>
      <c r="G276" s="303">
        <f>SUM(G274,H274,I274)</f>
        <v>1866450</v>
      </c>
      <c r="H276" s="304"/>
      <c r="I276" s="327"/>
      <c r="J276" s="331">
        <f>SUM(J274)</f>
        <v>1521152</v>
      </c>
      <c r="K276" s="66"/>
      <c r="L276" s="103"/>
      <c r="M276" s="144"/>
      <c r="N276" s="144"/>
    </row>
    <row r="277" spans="1:14" ht="13.5" thickBot="1">
      <c r="A277" s="63"/>
      <c r="B277" s="63"/>
      <c r="C277" s="63"/>
      <c r="D277" s="63"/>
      <c r="E277" s="332"/>
      <c r="F277" s="332"/>
      <c r="G277" s="328">
        <f>SUM(G275,H275,I275)</f>
        <v>3559850</v>
      </c>
      <c r="H277" s="329"/>
      <c r="I277" s="330"/>
      <c r="J277" s="332"/>
      <c r="K277" s="63"/>
      <c r="L277" s="103"/>
      <c r="M277" s="144"/>
      <c r="N277" s="144"/>
    </row>
    <row r="278" spans="1:14" ht="12.75">
      <c r="A278" s="104"/>
      <c r="B278" s="104"/>
      <c r="C278" s="104"/>
      <c r="D278" s="104"/>
      <c r="E278" s="158"/>
      <c r="F278" s="158"/>
      <c r="G278" s="159"/>
      <c r="H278" s="159"/>
      <c r="I278" s="159"/>
      <c r="J278" s="158"/>
      <c r="K278" s="104"/>
      <c r="L278" s="103"/>
      <c r="M278" s="103"/>
      <c r="N278" s="103"/>
    </row>
    <row r="279" spans="1:14" ht="13.5" thickBot="1">
      <c r="A279" s="339" t="s">
        <v>245</v>
      </c>
      <c r="B279" s="340"/>
      <c r="C279" s="340"/>
      <c r="D279" s="340"/>
      <c r="E279" s="340"/>
      <c r="F279" s="340"/>
      <c r="G279" s="340"/>
      <c r="H279" s="340"/>
      <c r="I279" s="340"/>
      <c r="J279" s="340"/>
      <c r="K279" s="340"/>
      <c r="L279" s="103"/>
      <c r="M279" s="103"/>
      <c r="N279" s="103"/>
    </row>
    <row r="280" spans="1:14" ht="12.75">
      <c r="A280" s="299" t="s">
        <v>1</v>
      </c>
      <c r="B280" s="299" t="s">
        <v>2</v>
      </c>
      <c r="C280" s="3" t="s">
        <v>3</v>
      </c>
      <c r="D280" s="290" t="s">
        <v>4</v>
      </c>
      <c r="E280" s="3" t="s">
        <v>5</v>
      </c>
      <c r="F280" s="3" t="s">
        <v>6</v>
      </c>
      <c r="G280" s="313" t="s">
        <v>7</v>
      </c>
      <c r="H280" s="314"/>
      <c r="I280" s="315"/>
      <c r="J280" s="290" t="s">
        <v>8</v>
      </c>
      <c r="K280" s="299" t="s">
        <v>9</v>
      </c>
      <c r="L280" s="103"/>
      <c r="M280" s="103"/>
      <c r="N280" s="103"/>
    </row>
    <row r="281" spans="1:14" ht="12.75">
      <c r="A281" s="311"/>
      <c r="B281" s="311"/>
      <c r="C281" s="4" t="s">
        <v>10</v>
      </c>
      <c r="D281" s="312"/>
      <c r="E281" s="4" t="s">
        <v>11</v>
      </c>
      <c r="F281" s="4" t="s">
        <v>12</v>
      </c>
      <c r="G281" s="316"/>
      <c r="H281" s="317"/>
      <c r="I281" s="318"/>
      <c r="J281" s="312"/>
      <c r="K281" s="311"/>
      <c r="L281" s="103"/>
      <c r="M281" s="103"/>
      <c r="N281" s="103"/>
    </row>
    <row r="282" spans="1:14" ht="13.5" thickBot="1">
      <c r="A282" s="311"/>
      <c r="B282" s="311"/>
      <c r="C282" s="4" t="s">
        <v>13</v>
      </c>
      <c r="D282" s="312"/>
      <c r="E282" s="4" t="s">
        <v>14</v>
      </c>
      <c r="F282" s="4" t="s">
        <v>215</v>
      </c>
      <c r="G282" s="319"/>
      <c r="H282" s="320"/>
      <c r="I282" s="321"/>
      <c r="J282" s="312"/>
      <c r="K282" s="311"/>
      <c r="L282" s="103"/>
      <c r="M282" s="103"/>
      <c r="N282" s="103"/>
    </row>
    <row r="283" spans="1:14" ht="39" thickBot="1">
      <c r="A283" s="300"/>
      <c r="B283" s="300"/>
      <c r="C283" s="7" t="s">
        <v>16</v>
      </c>
      <c r="D283" s="291"/>
      <c r="E283" s="6" t="s">
        <v>17</v>
      </c>
      <c r="F283" s="6" t="s">
        <v>18</v>
      </c>
      <c r="G283" s="8" t="s">
        <v>216</v>
      </c>
      <c r="H283" s="9">
        <v>2011</v>
      </c>
      <c r="I283" s="9">
        <v>2012</v>
      </c>
      <c r="J283" s="291"/>
      <c r="K283" s="300"/>
      <c r="L283" s="103"/>
      <c r="M283" s="103"/>
      <c r="N283" s="103"/>
    </row>
    <row r="284" spans="1:14" ht="12.75">
      <c r="A284" s="10" t="s">
        <v>223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2"/>
      <c r="L284" s="103"/>
      <c r="M284" s="103"/>
      <c r="N284" s="103"/>
    </row>
    <row r="285" spans="1:14" ht="13.5" thickBot="1">
      <c r="A285" s="13" t="s">
        <v>224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5"/>
      <c r="L285" s="103"/>
      <c r="M285" s="103"/>
      <c r="N285" s="103"/>
    </row>
    <row r="286" spans="1:14" ht="12.75">
      <c r="A286" s="21" t="s">
        <v>21</v>
      </c>
      <c r="B286" s="25" t="s">
        <v>225</v>
      </c>
      <c r="C286" s="111" t="s">
        <v>227</v>
      </c>
      <c r="D286" s="111" t="s">
        <v>230</v>
      </c>
      <c r="E286" s="130">
        <f>SUM(F286:J286)</f>
        <v>960000</v>
      </c>
      <c r="F286" s="130"/>
      <c r="G286" s="131">
        <v>5000</v>
      </c>
      <c r="H286" s="131">
        <v>200000</v>
      </c>
      <c r="I286" s="131">
        <v>190000</v>
      </c>
      <c r="J286" s="130">
        <f>180000+180000+205000</f>
        <v>565000</v>
      </c>
      <c r="K286" s="30"/>
      <c r="L286" s="103"/>
      <c r="M286" s="103"/>
      <c r="N286" s="103"/>
    </row>
    <row r="287" spans="1:14" ht="12.75">
      <c r="A287" s="21"/>
      <c r="B287" s="78" t="s">
        <v>247</v>
      </c>
      <c r="C287" s="17" t="s">
        <v>228</v>
      </c>
      <c r="D287" s="111"/>
      <c r="E287" s="130"/>
      <c r="F287" s="130"/>
      <c r="G287" s="130"/>
      <c r="H287" s="130"/>
      <c r="I287" s="130"/>
      <c r="J287" s="130"/>
      <c r="K287" s="20"/>
      <c r="L287" s="103"/>
      <c r="M287" s="103"/>
      <c r="N287" s="103"/>
    </row>
    <row r="288" spans="1:14" ht="12.75">
      <c r="A288" s="21"/>
      <c r="B288" s="78" t="s">
        <v>226</v>
      </c>
      <c r="C288" s="111" t="s">
        <v>229</v>
      </c>
      <c r="D288" s="111"/>
      <c r="E288" s="130"/>
      <c r="F288" s="130"/>
      <c r="G288" s="130"/>
      <c r="H288" s="130"/>
      <c r="I288" s="132"/>
      <c r="J288" s="133"/>
      <c r="K288" s="134"/>
      <c r="L288" s="103"/>
      <c r="M288" s="103"/>
      <c r="N288" s="103"/>
    </row>
    <row r="289" spans="1:14" ht="12.75" hidden="1">
      <c r="A289" s="21"/>
      <c r="B289" s="78"/>
      <c r="C289" s="135"/>
      <c r="D289" s="136"/>
      <c r="E289" s="137"/>
      <c r="F289" s="137"/>
      <c r="G289" s="137"/>
      <c r="H289" s="137"/>
      <c r="I289" s="138"/>
      <c r="J289" s="139"/>
      <c r="K289" s="140"/>
      <c r="L289" s="103"/>
      <c r="M289" s="103"/>
      <c r="N289" s="103"/>
    </row>
    <row r="290" spans="1:14" ht="12.75" hidden="1">
      <c r="A290" s="21"/>
      <c r="B290" s="46"/>
      <c r="C290" s="135"/>
      <c r="D290" s="136"/>
      <c r="E290" s="137"/>
      <c r="F290" s="137"/>
      <c r="G290" s="137"/>
      <c r="H290" s="137"/>
      <c r="I290" s="138"/>
      <c r="J290" s="139"/>
      <c r="K290" s="140"/>
      <c r="L290" s="103"/>
      <c r="M290" s="103"/>
      <c r="N290" s="103"/>
    </row>
    <row r="291" spans="1:14" ht="12.75" hidden="1">
      <c r="A291" s="21"/>
      <c r="B291" s="46"/>
      <c r="C291" s="135"/>
      <c r="D291" s="136"/>
      <c r="E291" s="137"/>
      <c r="F291" s="137"/>
      <c r="G291" s="137"/>
      <c r="H291" s="137"/>
      <c r="I291" s="138"/>
      <c r="J291" s="139"/>
      <c r="K291" s="140"/>
      <c r="L291" s="103"/>
      <c r="M291" s="103"/>
      <c r="N291" s="103"/>
    </row>
    <row r="292" spans="1:14" ht="12.75" hidden="1">
      <c r="A292" s="21"/>
      <c r="B292" s="46"/>
      <c r="C292" s="135"/>
      <c r="D292" s="136"/>
      <c r="E292" s="137"/>
      <c r="F292" s="137"/>
      <c r="G292" s="137"/>
      <c r="H292" s="137"/>
      <c r="I292" s="138"/>
      <c r="J292" s="139"/>
      <c r="K292" s="140"/>
      <c r="L292" s="103"/>
      <c r="M292" s="103"/>
      <c r="N292" s="103"/>
    </row>
    <row r="293" spans="1:14" ht="12.75" hidden="1">
      <c r="A293" s="21"/>
      <c r="B293" s="46"/>
      <c r="C293" s="135"/>
      <c r="D293" s="136"/>
      <c r="E293" s="137"/>
      <c r="F293" s="137"/>
      <c r="G293" s="137"/>
      <c r="H293" s="137"/>
      <c r="I293" s="138"/>
      <c r="J293" s="139"/>
      <c r="K293" s="140"/>
      <c r="L293" s="103"/>
      <c r="M293" s="103"/>
      <c r="N293" s="103"/>
    </row>
    <row r="294" spans="1:14" ht="12.75" hidden="1">
      <c r="A294" s="21"/>
      <c r="B294" s="46"/>
      <c r="C294" s="135"/>
      <c r="D294" s="136"/>
      <c r="E294" s="137"/>
      <c r="F294" s="137"/>
      <c r="G294" s="137"/>
      <c r="H294" s="137"/>
      <c r="I294" s="138"/>
      <c r="J294" s="139"/>
      <c r="K294" s="140"/>
      <c r="L294" s="103"/>
      <c r="M294" s="103"/>
      <c r="N294" s="103"/>
    </row>
    <row r="295" spans="1:14" ht="12.75" hidden="1">
      <c r="A295" s="21"/>
      <c r="B295" s="46"/>
      <c r="C295" s="135"/>
      <c r="D295" s="136"/>
      <c r="E295" s="137"/>
      <c r="F295" s="137"/>
      <c r="G295" s="137"/>
      <c r="H295" s="137"/>
      <c r="I295" s="138"/>
      <c r="J295" s="139"/>
      <c r="K295" s="140"/>
      <c r="L295" s="103"/>
      <c r="M295" s="103"/>
      <c r="N295" s="103"/>
    </row>
    <row r="296" spans="1:14" ht="13.5" thickBot="1">
      <c r="A296" s="21"/>
      <c r="B296" s="46"/>
      <c r="C296" s="135"/>
      <c r="D296" s="136"/>
      <c r="E296" s="137"/>
      <c r="F296" s="137"/>
      <c r="G296" s="137"/>
      <c r="H296" s="137"/>
      <c r="I296" s="138"/>
      <c r="J296" s="139"/>
      <c r="K296" s="140"/>
      <c r="L296" s="103"/>
      <c r="M296" s="103"/>
      <c r="N296" s="103"/>
    </row>
    <row r="297" spans="1:14" ht="14.25" customHeight="1" hidden="1">
      <c r="A297" s="25" t="s">
        <v>31</v>
      </c>
      <c r="B297" s="26" t="s">
        <v>98</v>
      </c>
      <c r="C297" s="141" t="s">
        <v>90</v>
      </c>
      <c r="D297" s="141" t="s">
        <v>131</v>
      </c>
      <c r="E297" s="142"/>
      <c r="F297" s="142"/>
      <c r="G297" s="143"/>
      <c r="H297" s="143"/>
      <c r="I297" s="143"/>
      <c r="J297" s="142"/>
      <c r="K297" s="30" t="s">
        <v>33</v>
      </c>
      <c r="L297" s="103"/>
      <c r="M297" s="103"/>
      <c r="N297" s="103"/>
    </row>
    <row r="298" spans="1:14" ht="12.75" hidden="1">
      <c r="A298" s="21"/>
      <c r="B298" s="78" t="s">
        <v>99</v>
      </c>
      <c r="C298" s="22" t="s">
        <v>92</v>
      </c>
      <c r="D298" s="111"/>
      <c r="E298" s="130"/>
      <c r="F298" s="130"/>
      <c r="G298" s="130"/>
      <c r="H298" s="130"/>
      <c r="I298" s="130"/>
      <c r="J298" s="130"/>
      <c r="K298" s="20" t="s">
        <v>25</v>
      </c>
      <c r="L298" s="103"/>
      <c r="M298" s="103"/>
      <c r="N298" s="103"/>
    </row>
    <row r="299" spans="1:14" ht="12.75" hidden="1">
      <c r="A299" s="21"/>
      <c r="B299" s="78" t="s">
        <v>100</v>
      </c>
      <c r="C299" s="111" t="s">
        <v>94</v>
      </c>
      <c r="D299" s="111"/>
      <c r="E299" s="130"/>
      <c r="F299" s="130"/>
      <c r="G299" s="130"/>
      <c r="H299" s="130"/>
      <c r="I299" s="132"/>
      <c r="J299" s="133"/>
      <c r="K299" s="145" t="s">
        <v>27</v>
      </c>
      <c r="L299" s="103"/>
      <c r="M299" s="103"/>
      <c r="N299" s="103"/>
    </row>
    <row r="300" spans="1:14" ht="12.75" hidden="1">
      <c r="A300" s="21"/>
      <c r="B300" s="78"/>
      <c r="C300" s="24"/>
      <c r="D300" s="111"/>
      <c r="E300" s="130"/>
      <c r="F300" s="130"/>
      <c r="G300" s="130"/>
      <c r="H300" s="130"/>
      <c r="I300" s="132"/>
      <c r="J300" s="133"/>
      <c r="K300" s="20" t="s">
        <v>191</v>
      </c>
      <c r="L300" s="103"/>
      <c r="M300" s="103"/>
      <c r="N300" s="103"/>
    </row>
    <row r="301" spans="1:14" ht="12.75" hidden="1">
      <c r="A301" s="21"/>
      <c r="B301" s="78"/>
      <c r="C301" s="135"/>
      <c r="D301" s="111"/>
      <c r="E301" s="130"/>
      <c r="F301" s="130"/>
      <c r="G301" s="130"/>
      <c r="H301" s="130"/>
      <c r="I301" s="132"/>
      <c r="J301" s="133"/>
      <c r="K301" s="20" t="s">
        <v>184</v>
      </c>
      <c r="L301" s="103"/>
      <c r="M301" s="103"/>
      <c r="N301" s="103"/>
    </row>
    <row r="302" spans="1:14" ht="13.5" hidden="1" thickBot="1">
      <c r="A302" s="21"/>
      <c r="B302" s="78"/>
      <c r="C302" s="135"/>
      <c r="D302" s="111"/>
      <c r="E302" s="130"/>
      <c r="F302" s="130"/>
      <c r="G302" s="130"/>
      <c r="H302" s="130"/>
      <c r="I302" s="132"/>
      <c r="J302" s="133"/>
      <c r="K302" s="20" t="s">
        <v>192</v>
      </c>
      <c r="L302" s="103"/>
      <c r="M302" s="103"/>
      <c r="N302" s="103"/>
    </row>
    <row r="303" spans="1:14" ht="12.75" hidden="1">
      <c r="A303" s="21" t="s">
        <v>34</v>
      </c>
      <c r="B303" s="48"/>
      <c r="C303" s="141"/>
      <c r="D303" s="111"/>
      <c r="E303" s="146"/>
      <c r="F303" s="130"/>
      <c r="G303" s="147"/>
      <c r="H303" s="147"/>
      <c r="I303" s="148"/>
      <c r="J303" s="133"/>
      <c r="K303" s="134"/>
      <c r="L303" s="103"/>
      <c r="M303" s="103"/>
      <c r="N303" s="103"/>
    </row>
    <row r="304" spans="1:14" ht="12.75" hidden="1">
      <c r="A304" s="21"/>
      <c r="B304" s="47"/>
      <c r="C304" s="22"/>
      <c r="D304" s="111"/>
      <c r="E304" s="130"/>
      <c r="F304" s="130"/>
      <c r="G304" s="131"/>
      <c r="H304" s="131"/>
      <c r="I304" s="132"/>
      <c r="J304" s="133"/>
      <c r="K304" s="134"/>
      <c r="L304" s="103"/>
      <c r="M304" s="103"/>
      <c r="N304" s="103"/>
    </row>
    <row r="305" spans="1:14" ht="12.75" hidden="1">
      <c r="A305" s="21"/>
      <c r="B305" s="47"/>
      <c r="C305" s="111"/>
      <c r="D305" s="111"/>
      <c r="E305" s="130"/>
      <c r="F305" s="130"/>
      <c r="G305" s="131"/>
      <c r="H305" s="131"/>
      <c r="I305" s="132"/>
      <c r="J305" s="133"/>
      <c r="K305" s="134"/>
      <c r="L305" s="103"/>
      <c r="M305" s="103"/>
      <c r="N305" s="103"/>
    </row>
    <row r="306" spans="1:14" ht="12.75" hidden="1">
      <c r="A306" s="21"/>
      <c r="B306" s="47"/>
      <c r="C306" s="135"/>
      <c r="D306" s="111"/>
      <c r="E306" s="130"/>
      <c r="F306" s="130"/>
      <c r="G306" s="131"/>
      <c r="H306" s="131"/>
      <c r="I306" s="132"/>
      <c r="J306" s="133"/>
      <c r="K306" s="134"/>
      <c r="L306" s="103"/>
      <c r="M306" s="103"/>
      <c r="N306" s="103"/>
    </row>
    <row r="307" spans="1:14" ht="13.5" hidden="1" thickBot="1">
      <c r="A307" s="149"/>
      <c r="B307" s="54"/>
      <c r="C307" s="150"/>
      <c r="D307" s="151"/>
      <c r="E307" s="152"/>
      <c r="F307" s="152"/>
      <c r="G307" s="153"/>
      <c r="H307" s="153"/>
      <c r="I307" s="154"/>
      <c r="J307" s="155"/>
      <c r="K307" s="156"/>
      <c r="L307" s="103"/>
      <c r="M307" s="103"/>
      <c r="N307" s="103"/>
    </row>
    <row r="308" spans="1:14" ht="13.5" thickBot="1">
      <c r="A308" s="100"/>
      <c r="B308" s="59" t="s">
        <v>53</v>
      </c>
      <c r="C308" s="100"/>
      <c r="D308" s="100"/>
      <c r="E308" s="331">
        <f>SUM(E297,E286,E303,)</f>
        <v>960000</v>
      </c>
      <c r="F308" s="60"/>
      <c r="G308" s="157">
        <f>SUM(G297,G286,G303,)</f>
        <v>5000</v>
      </c>
      <c r="H308" s="157">
        <f>SUM(H297,H286,H303,)</f>
        <v>200000</v>
      </c>
      <c r="I308" s="157">
        <f>SUM(I297,I286,I303,)</f>
        <v>190000</v>
      </c>
      <c r="J308" s="331">
        <f>SUM(J297,J303,J286,)</f>
        <v>565000</v>
      </c>
      <c r="K308" s="100"/>
      <c r="L308" s="103"/>
      <c r="M308" s="103"/>
      <c r="N308" s="103"/>
    </row>
    <row r="309" spans="1:14" ht="13.5" thickBot="1">
      <c r="A309" s="70"/>
      <c r="B309" s="63" t="s">
        <v>54</v>
      </c>
      <c r="C309" s="70"/>
      <c r="D309" s="70"/>
      <c r="E309" s="332"/>
      <c r="F309" s="64"/>
      <c r="G309" s="72"/>
      <c r="H309" s="72"/>
      <c r="I309" s="72"/>
      <c r="J309" s="332"/>
      <c r="K309" s="70"/>
      <c r="L309" s="103"/>
      <c r="M309" s="103"/>
      <c r="N309" s="103"/>
    </row>
    <row r="310" spans="1:14" ht="12.75">
      <c r="A310" s="66"/>
      <c r="B310" s="66" t="s">
        <v>68</v>
      </c>
      <c r="C310" s="66"/>
      <c r="D310" s="66"/>
      <c r="E310" s="331">
        <f>SUM(F310:J311)</f>
        <v>960000</v>
      </c>
      <c r="F310" s="117"/>
      <c r="G310" s="303">
        <f>SUM(G308,H308,I308)</f>
        <v>395000</v>
      </c>
      <c r="H310" s="304"/>
      <c r="I310" s="327"/>
      <c r="J310" s="331">
        <f>SUM(J308)</f>
        <v>565000</v>
      </c>
      <c r="K310" s="66"/>
      <c r="L310" s="103"/>
      <c r="M310" s="103"/>
      <c r="N310" s="103"/>
    </row>
    <row r="311" spans="1:14" ht="13.5" thickBot="1">
      <c r="A311" s="63"/>
      <c r="B311" s="63"/>
      <c r="C311" s="63"/>
      <c r="D311" s="63"/>
      <c r="E311" s="332"/>
      <c r="F311" s="64"/>
      <c r="G311" s="328"/>
      <c r="H311" s="329"/>
      <c r="I311" s="330"/>
      <c r="J311" s="332"/>
      <c r="K311" s="63"/>
      <c r="L311" s="1"/>
      <c r="M311" s="1"/>
      <c r="N311" s="1"/>
    </row>
    <row r="312" spans="1:14" ht="12.75">
      <c r="A312" s="334" t="s">
        <v>222</v>
      </c>
      <c r="B312" s="335"/>
      <c r="C312" s="335"/>
      <c r="D312" s="335"/>
      <c r="E312" s="335"/>
      <c r="F312" s="335"/>
      <c r="G312" s="335"/>
      <c r="H312" s="335"/>
      <c r="I312" s="335"/>
      <c r="J312" s="335"/>
      <c r="K312" s="335"/>
      <c r="L312" s="1"/>
      <c r="M312" s="1"/>
      <c r="N312" s="1"/>
    </row>
    <row r="313" spans="1:14" ht="13.5" thickBot="1">
      <c r="A313" s="336"/>
      <c r="B313" s="336"/>
      <c r="C313" s="336"/>
      <c r="D313" s="336"/>
      <c r="E313" s="336"/>
      <c r="F313" s="336"/>
      <c r="G313" s="336"/>
      <c r="H313" s="336"/>
      <c r="I313" s="336"/>
      <c r="J313" s="336"/>
      <c r="K313" s="336"/>
      <c r="L313" s="1"/>
      <c r="M313" s="1"/>
      <c r="N313" s="1"/>
    </row>
    <row r="314" spans="1:14" ht="12" customHeight="1">
      <c r="A314" s="299" t="s">
        <v>1</v>
      </c>
      <c r="B314" s="299" t="s">
        <v>2</v>
      </c>
      <c r="C314" s="3" t="s">
        <v>3</v>
      </c>
      <c r="D314" s="290" t="s">
        <v>4</v>
      </c>
      <c r="E314" s="3" t="s">
        <v>5</v>
      </c>
      <c r="F314" s="3" t="s">
        <v>6</v>
      </c>
      <c r="G314" s="313" t="s">
        <v>7</v>
      </c>
      <c r="H314" s="314"/>
      <c r="I314" s="315"/>
      <c r="J314" s="290" t="s">
        <v>8</v>
      </c>
      <c r="K314" s="299" t="s">
        <v>9</v>
      </c>
      <c r="L314" s="1"/>
      <c r="M314" s="1"/>
      <c r="N314" s="1"/>
    </row>
    <row r="315" spans="1:14" ht="12" customHeight="1">
      <c r="A315" s="311"/>
      <c r="B315" s="311"/>
      <c r="C315" s="4" t="s">
        <v>10</v>
      </c>
      <c r="D315" s="312"/>
      <c r="E315" s="4" t="s">
        <v>11</v>
      </c>
      <c r="F315" s="4" t="s">
        <v>12</v>
      </c>
      <c r="G315" s="316"/>
      <c r="H315" s="333"/>
      <c r="I315" s="318"/>
      <c r="J315" s="312"/>
      <c r="K315" s="311"/>
      <c r="L315" s="1"/>
      <c r="M315" s="1"/>
      <c r="N315" s="1"/>
    </row>
    <row r="316" spans="1:14" ht="12" customHeight="1" thickBot="1">
      <c r="A316" s="311"/>
      <c r="B316" s="311"/>
      <c r="C316" s="4" t="s">
        <v>13</v>
      </c>
      <c r="D316" s="312"/>
      <c r="E316" s="4" t="s">
        <v>14</v>
      </c>
      <c r="F316" s="4" t="s">
        <v>215</v>
      </c>
      <c r="G316" s="319"/>
      <c r="H316" s="320"/>
      <c r="I316" s="321"/>
      <c r="J316" s="312"/>
      <c r="K316" s="311"/>
      <c r="L316" s="1"/>
      <c r="M316" s="1"/>
      <c r="N316" s="1"/>
    </row>
    <row r="317" spans="1:14" ht="37.5" customHeight="1" thickBot="1">
      <c r="A317" s="300"/>
      <c r="B317" s="300"/>
      <c r="C317" s="7" t="s">
        <v>16</v>
      </c>
      <c r="D317" s="291"/>
      <c r="E317" s="6" t="s">
        <v>17</v>
      </c>
      <c r="F317" s="6" t="s">
        <v>18</v>
      </c>
      <c r="G317" s="8" t="s">
        <v>216</v>
      </c>
      <c r="H317" s="9">
        <v>2011</v>
      </c>
      <c r="I317" s="9">
        <v>2012</v>
      </c>
      <c r="J317" s="291"/>
      <c r="K317" s="300"/>
      <c r="L317" s="1"/>
      <c r="M317" s="1"/>
      <c r="N317" s="1"/>
    </row>
    <row r="318" spans="1:14" ht="12.75">
      <c r="A318" s="160" t="s">
        <v>101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2"/>
      <c r="L318" s="43"/>
      <c r="M318" s="1"/>
      <c r="N318" s="1"/>
    </row>
    <row r="319" spans="1:14" ht="13.5" thickBot="1">
      <c r="A319" s="13" t="s">
        <v>127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5"/>
      <c r="L319" s="43"/>
      <c r="M319" s="1"/>
      <c r="N319" s="1"/>
    </row>
    <row r="320" spans="1:14" ht="12" customHeight="1">
      <c r="A320" s="223" t="s">
        <v>21</v>
      </c>
      <c r="B320" s="26" t="s">
        <v>102</v>
      </c>
      <c r="C320" s="27" t="s">
        <v>35</v>
      </c>
      <c r="D320" s="27" t="s">
        <v>154</v>
      </c>
      <c r="E320" s="161">
        <f>SUM(F320:G321)</f>
        <v>23766674</v>
      </c>
      <c r="F320" s="73">
        <f>9082674+7136000+300000</f>
        <v>16518674</v>
      </c>
      <c r="G320" s="110">
        <v>7248000</v>
      </c>
      <c r="H320" s="276"/>
      <c r="I320" s="110"/>
      <c r="J320" s="110"/>
      <c r="K320" s="324" t="s">
        <v>264</v>
      </c>
      <c r="L320" s="43"/>
      <c r="M320" s="1"/>
      <c r="N320" s="1"/>
    </row>
    <row r="321" spans="1:14" ht="12" customHeight="1">
      <c r="A321" s="224"/>
      <c r="B321" s="78"/>
      <c r="C321" s="22" t="s">
        <v>24</v>
      </c>
      <c r="D321" s="17"/>
      <c r="E321" s="76"/>
      <c r="F321" s="75"/>
      <c r="G321" s="75"/>
      <c r="H321" s="277"/>
      <c r="I321" s="77"/>
      <c r="J321" s="77"/>
      <c r="K321" s="325"/>
      <c r="L321" s="43"/>
      <c r="M321" s="1"/>
      <c r="N321" s="1"/>
    </row>
    <row r="322" spans="1:14" ht="12" customHeight="1">
      <c r="A322" s="224"/>
      <c r="B322" s="78"/>
      <c r="C322" s="17" t="s">
        <v>26</v>
      </c>
      <c r="D322" s="272"/>
      <c r="E322" s="278"/>
      <c r="F322" s="277"/>
      <c r="G322" s="277"/>
      <c r="H322" s="277"/>
      <c r="I322" s="75"/>
      <c r="J322" s="75"/>
      <c r="K322" s="325"/>
      <c r="L322" s="43"/>
      <c r="M322" s="1"/>
      <c r="N322" s="1"/>
    </row>
    <row r="323" spans="1:14" ht="12" customHeight="1">
      <c r="A323" s="224"/>
      <c r="B323" s="78" t="s">
        <v>103</v>
      </c>
      <c r="C323" s="17" t="s">
        <v>28</v>
      </c>
      <c r="D323" s="17" t="s">
        <v>154</v>
      </c>
      <c r="E323" s="76">
        <f>SUM(F323:G323)</f>
        <v>17935179</v>
      </c>
      <c r="F323" s="76">
        <f>7136000+3251179+300000</f>
        <v>10687179</v>
      </c>
      <c r="G323" s="162">
        <v>7248000</v>
      </c>
      <c r="H323" s="279"/>
      <c r="I323" s="162"/>
      <c r="J323" s="76"/>
      <c r="K323" s="325"/>
      <c r="L323" s="43"/>
      <c r="M323" s="1"/>
      <c r="N323" s="1"/>
    </row>
    <row r="324" spans="1:14" ht="12" customHeight="1">
      <c r="A324" s="224"/>
      <c r="B324" s="78"/>
      <c r="C324" s="17"/>
      <c r="D324" s="272"/>
      <c r="E324" s="278"/>
      <c r="F324" s="278" t="s">
        <v>202</v>
      </c>
      <c r="G324" s="278"/>
      <c r="H324" s="278"/>
      <c r="I324" s="76"/>
      <c r="J324" s="76"/>
      <c r="K324" s="325"/>
      <c r="L324" s="43"/>
      <c r="M324" s="1"/>
      <c r="N324" s="1"/>
    </row>
    <row r="325" spans="1:14" ht="12" customHeight="1" thickBot="1">
      <c r="A325" s="224"/>
      <c r="B325" s="280"/>
      <c r="C325" s="281"/>
      <c r="D325" s="272"/>
      <c r="E325" s="278"/>
      <c r="F325" s="278"/>
      <c r="G325" s="278"/>
      <c r="H325" s="278"/>
      <c r="I325" s="76"/>
      <c r="J325" s="162"/>
      <c r="K325" s="326"/>
      <c r="L325" s="43"/>
      <c r="M325" s="1"/>
      <c r="N325" s="1"/>
    </row>
    <row r="326" spans="1:14" ht="12.75">
      <c r="A326" s="223" t="s">
        <v>31</v>
      </c>
      <c r="B326" s="26" t="s">
        <v>104</v>
      </c>
      <c r="C326" s="27"/>
      <c r="D326" s="27" t="s">
        <v>76</v>
      </c>
      <c r="E326" s="161">
        <f>SUM(F326:J327)</f>
        <v>33910470</v>
      </c>
      <c r="F326" s="161">
        <f>SUM(F329:F352)</f>
        <v>2070439</v>
      </c>
      <c r="G326" s="74">
        <f>SUM(G329,G333,G338,G342,G347,G351,G355)</f>
        <v>7692172</v>
      </c>
      <c r="H326" s="74">
        <f>H329+H333+H338+H342+H347+H351</f>
        <v>1898590</v>
      </c>
      <c r="I326" s="74">
        <f>I338+I342+I347+I351+I355</f>
        <v>3958686.4</v>
      </c>
      <c r="J326" s="161">
        <f>J338</f>
        <v>5601371</v>
      </c>
      <c r="K326" s="324" t="s">
        <v>105</v>
      </c>
      <c r="L326" s="43"/>
      <c r="M326" s="1"/>
      <c r="N326" s="1"/>
    </row>
    <row r="327" spans="1:14" ht="12.75">
      <c r="A327" s="224"/>
      <c r="B327" s="78" t="s">
        <v>140</v>
      </c>
      <c r="C327" s="17"/>
      <c r="D327" s="17"/>
      <c r="E327" s="76"/>
      <c r="F327" s="76"/>
      <c r="G327" s="76"/>
      <c r="H327" s="76">
        <f>H330+H334+H339+H343+H348+H352</f>
        <v>4241410</v>
      </c>
      <c r="I327" s="76">
        <f>I330+I339+I343+I348+I352+I356</f>
        <v>8447801.6</v>
      </c>
      <c r="J327" s="76"/>
      <c r="K327" s="325"/>
      <c r="L327" s="43"/>
      <c r="M327" s="1"/>
      <c r="N327" s="1"/>
    </row>
    <row r="328" spans="1:14" ht="12.75">
      <c r="A328" s="224"/>
      <c r="B328" s="78"/>
      <c r="C328" s="22" t="s">
        <v>180</v>
      </c>
      <c r="D328" s="17"/>
      <c r="E328" s="76"/>
      <c r="F328" s="76"/>
      <c r="G328" s="76"/>
      <c r="H328" s="76"/>
      <c r="I328" s="76"/>
      <c r="J328" s="76"/>
      <c r="K328" s="325"/>
      <c r="L328" s="43"/>
      <c r="M328" s="1"/>
      <c r="N328" s="1"/>
    </row>
    <row r="329" spans="1:14" ht="12.75">
      <c r="A329" s="224"/>
      <c r="B329" s="164" t="s">
        <v>106</v>
      </c>
      <c r="C329" s="17" t="s">
        <v>26</v>
      </c>
      <c r="D329" s="17" t="s">
        <v>50</v>
      </c>
      <c r="E329" s="76">
        <f>SUM(F329:H330)</f>
        <v>5324927</v>
      </c>
      <c r="F329" s="76">
        <f>181927+1143000</f>
        <v>1324927</v>
      </c>
      <c r="G329" s="162">
        <f>1278787.51+2721212.49</f>
        <v>4000000</v>
      </c>
      <c r="H329" s="163"/>
      <c r="I329" s="163"/>
      <c r="J329" s="76"/>
      <c r="K329" s="325"/>
      <c r="L329" s="43"/>
      <c r="M329" s="1"/>
      <c r="N329" s="1"/>
    </row>
    <row r="330" spans="1:14" ht="12.75">
      <c r="A330" s="224"/>
      <c r="B330" s="135"/>
      <c r="C330" s="17" t="s">
        <v>28</v>
      </c>
      <c r="D330" s="17"/>
      <c r="E330" s="76"/>
      <c r="F330" s="76"/>
      <c r="G330" s="76"/>
      <c r="H330" s="76"/>
      <c r="I330" s="76"/>
      <c r="J330" s="76"/>
      <c r="K330" s="325"/>
      <c r="L330" s="43"/>
      <c r="M330" s="1"/>
      <c r="N330" s="1"/>
    </row>
    <row r="331" spans="1:14" ht="12.75">
      <c r="A331" s="224"/>
      <c r="B331" s="135"/>
      <c r="C331" s="17"/>
      <c r="D331" s="17"/>
      <c r="E331" s="76"/>
      <c r="F331" s="76"/>
      <c r="G331" s="76"/>
      <c r="H331" s="76"/>
      <c r="I331" s="76"/>
      <c r="J331" s="76"/>
      <c r="K331" s="325"/>
      <c r="L331" s="43"/>
      <c r="M331" s="1"/>
      <c r="N331" s="1"/>
    </row>
    <row r="332" spans="1:14" ht="12.75">
      <c r="A332" s="224"/>
      <c r="B332" s="135"/>
      <c r="C332" s="17" t="s">
        <v>35</v>
      </c>
      <c r="D332" s="17"/>
      <c r="E332" s="76"/>
      <c r="F332" s="76"/>
      <c r="G332" s="76"/>
      <c r="H332" s="76"/>
      <c r="I332" s="76"/>
      <c r="J332" s="76"/>
      <c r="K332" s="325"/>
      <c r="L332" s="43"/>
      <c r="M332" s="1"/>
      <c r="N332" s="1"/>
    </row>
    <row r="333" spans="1:14" ht="12.75">
      <c r="A333" s="224"/>
      <c r="B333" s="164" t="s">
        <v>108</v>
      </c>
      <c r="C333" s="22" t="s">
        <v>24</v>
      </c>
      <c r="D333" s="17" t="s">
        <v>50</v>
      </c>
      <c r="E333" s="76">
        <f>SUM(F333:G334)</f>
        <v>307300</v>
      </c>
      <c r="F333" s="76">
        <v>18300</v>
      </c>
      <c r="G333" s="162">
        <f>129994.02+4300+154705.98</f>
        <v>289000</v>
      </c>
      <c r="H333" s="163"/>
      <c r="I333" s="76"/>
      <c r="J333" s="76"/>
      <c r="K333" s="325"/>
      <c r="L333" s="43"/>
      <c r="M333" s="1"/>
      <c r="N333" s="1"/>
    </row>
    <row r="334" spans="1:14" ht="12.75">
      <c r="A334" s="224"/>
      <c r="B334" s="135"/>
      <c r="C334" s="17" t="s">
        <v>26</v>
      </c>
      <c r="D334" s="24"/>
      <c r="E334" s="43"/>
      <c r="F334" s="76"/>
      <c r="G334" s="249"/>
      <c r="H334" s="256"/>
      <c r="I334" s="24"/>
      <c r="J334" s="43"/>
      <c r="K334" s="325"/>
      <c r="L334" s="43"/>
      <c r="M334" s="1"/>
      <c r="N334" s="1"/>
    </row>
    <row r="335" spans="1:14" ht="12.75">
      <c r="A335" s="224"/>
      <c r="B335" s="135"/>
      <c r="C335" s="17" t="s">
        <v>28</v>
      </c>
      <c r="D335" s="24"/>
      <c r="E335" s="43"/>
      <c r="F335" s="76"/>
      <c r="G335" s="163"/>
      <c r="H335" s="256"/>
      <c r="I335" s="24"/>
      <c r="J335" s="43"/>
      <c r="K335" s="325"/>
      <c r="L335" s="43"/>
      <c r="M335" s="1"/>
      <c r="N335" s="1"/>
    </row>
    <row r="336" spans="1:14" ht="12.75">
      <c r="A336" s="224"/>
      <c r="B336" s="135"/>
      <c r="C336" s="17"/>
      <c r="D336" s="24"/>
      <c r="E336" s="43"/>
      <c r="F336" s="76"/>
      <c r="G336" s="163"/>
      <c r="H336" s="256"/>
      <c r="I336" s="24"/>
      <c r="J336" s="43"/>
      <c r="K336" s="325"/>
      <c r="L336" s="43"/>
      <c r="M336" s="1"/>
      <c r="N336" s="1"/>
    </row>
    <row r="337" spans="1:14" ht="12.75">
      <c r="A337" s="224"/>
      <c r="B337" s="135"/>
      <c r="C337" s="17" t="s">
        <v>190</v>
      </c>
      <c r="D337" s="24"/>
      <c r="E337" s="43"/>
      <c r="F337" s="76"/>
      <c r="G337" s="163"/>
      <c r="H337" s="256"/>
      <c r="I337" s="24"/>
      <c r="J337" s="43"/>
      <c r="K337" s="325"/>
      <c r="L337" s="43"/>
      <c r="M337" s="1"/>
      <c r="N337" s="1"/>
    </row>
    <row r="338" spans="1:14" ht="12.75">
      <c r="A338" s="224"/>
      <c r="B338" s="164" t="s">
        <v>158</v>
      </c>
      <c r="C338" s="22" t="s">
        <v>107</v>
      </c>
      <c r="D338" s="17" t="s">
        <v>151</v>
      </c>
      <c r="E338" s="76">
        <f>SUM(F338:J339)</f>
        <v>14341943</v>
      </c>
      <c r="F338" s="76">
        <v>487000</v>
      </c>
      <c r="G338" s="163">
        <f>849471.6+1982100.4</f>
        <v>2831572</v>
      </c>
      <c r="H338" s="163">
        <v>630000</v>
      </c>
      <c r="I338" s="163">
        <v>996600</v>
      </c>
      <c r="J338" s="76">
        <f>6088371-487000</f>
        <v>5601371</v>
      </c>
      <c r="K338" s="325"/>
      <c r="L338" s="43"/>
      <c r="M338" s="1"/>
      <c r="N338" s="1"/>
    </row>
    <row r="339" spans="1:14" ht="12.75">
      <c r="A339" s="224"/>
      <c r="B339" s="78" t="s">
        <v>109</v>
      </c>
      <c r="C339" s="17" t="s">
        <v>26</v>
      </c>
      <c r="D339" s="17"/>
      <c r="E339" s="76"/>
      <c r="F339" s="76"/>
      <c r="G339" s="76"/>
      <c r="H339" s="76">
        <v>1470000</v>
      </c>
      <c r="I339" s="76">
        <v>2325400</v>
      </c>
      <c r="J339" s="76"/>
      <c r="K339" s="325"/>
      <c r="L339" s="43"/>
      <c r="M339" s="1"/>
      <c r="N339" s="1"/>
    </row>
    <row r="340" spans="1:14" ht="12.75">
      <c r="A340" s="224"/>
      <c r="B340" s="78"/>
      <c r="C340" s="17" t="s">
        <v>28</v>
      </c>
      <c r="D340" s="17"/>
      <c r="E340" s="76"/>
      <c r="F340" s="76"/>
      <c r="G340" s="76"/>
      <c r="H340" s="76"/>
      <c r="I340" s="76"/>
      <c r="J340" s="76"/>
      <c r="K340" s="325"/>
      <c r="L340" s="43"/>
      <c r="M340" s="1"/>
      <c r="N340" s="1"/>
    </row>
    <row r="341" spans="1:14" ht="12.75">
      <c r="A341" s="224"/>
      <c r="B341" s="78"/>
      <c r="C341" s="17"/>
      <c r="D341" s="17"/>
      <c r="E341" s="76"/>
      <c r="F341" s="76"/>
      <c r="G341" s="76"/>
      <c r="H341" s="76"/>
      <c r="I341" s="76"/>
      <c r="J341" s="76"/>
      <c r="K341" s="325"/>
      <c r="L341" s="43"/>
      <c r="M341" s="1"/>
      <c r="N341" s="1"/>
    </row>
    <row r="342" spans="1:14" ht="12.75">
      <c r="A342" s="224"/>
      <c r="B342" s="164" t="s">
        <v>193</v>
      </c>
      <c r="C342" s="17" t="s">
        <v>35</v>
      </c>
      <c r="D342" s="17" t="s">
        <v>131</v>
      </c>
      <c r="E342" s="76">
        <f>SUM(F342:I343)</f>
        <v>5201600</v>
      </c>
      <c r="F342" s="76">
        <v>116000</v>
      </c>
      <c r="G342" s="162">
        <v>101600</v>
      </c>
      <c r="H342" s="162">
        <v>788590</v>
      </c>
      <c r="I342" s="162">
        <v>750600</v>
      </c>
      <c r="J342" s="257"/>
      <c r="K342" s="325"/>
      <c r="L342" s="43"/>
      <c r="M342" s="1"/>
      <c r="N342" s="1"/>
    </row>
    <row r="343" spans="1:14" ht="12.75">
      <c r="A343" s="224"/>
      <c r="B343" s="78" t="s">
        <v>194</v>
      </c>
      <c r="C343" s="22" t="s">
        <v>24</v>
      </c>
      <c r="D343" s="17"/>
      <c r="E343" s="76"/>
      <c r="F343" s="76"/>
      <c r="G343" s="76"/>
      <c r="H343" s="76">
        <v>1791410</v>
      </c>
      <c r="I343" s="76">
        <v>1653400</v>
      </c>
      <c r="J343" s="76"/>
      <c r="K343" s="325"/>
      <c r="L343" s="43"/>
      <c r="M343" s="1"/>
      <c r="N343" s="1"/>
    </row>
    <row r="344" spans="1:14" ht="12.75">
      <c r="A344" s="224"/>
      <c r="B344" s="78" t="s">
        <v>195</v>
      </c>
      <c r="C344" s="17" t="s">
        <v>174</v>
      </c>
      <c r="D344" s="17"/>
      <c r="E344" s="76"/>
      <c r="F344" s="76"/>
      <c r="G344" s="76"/>
      <c r="H344" s="76"/>
      <c r="I344" s="76"/>
      <c r="J344" s="76"/>
      <c r="K344" s="325"/>
      <c r="L344" s="43"/>
      <c r="M344" s="1"/>
      <c r="N344" s="1"/>
    </row>
    <row r="345" spans="1:14" ht="12.75">
      <c r="A345" s="224"/>
      <c r="B345" s="78"/>
      <c r="C345" s="17"/>
      <c r="D345" s="17"/>
      <c r="E345" s="76"/>
      <c r="F345" s="76"/>
      <c r="G345" s="76"/>
      <c r="H345" s="76"/>
      <c r="I345" s="76"/>
      <c r="J345" s="76"/>
      <c r="K345" s="325"/>
      <c r="L345" s="43"/>
      <c r="M345" s="1"/>
      <c r="N345" s="1"/>
    </row>
    <row r="346" spans="1:14" ht="12.75">
      <c r="A346" s="224"/>
      <c r="B346" s="78"/>
      <c r="C346" s="17" t="s">
        <v>190</v>
      </c>
      <c r="D346" s="17"/>
      <c r="E346" s="76"/>
      <c r="F346" s="76"/>
      <c r="G346" s="76"/>
      <c r="H346" s="76"/>
      <c r="I346" s="76"/>
      <c r="J346" s="76"/>
      <c r="K346" s="325"/>
      <c r="L346" s="43"/>
      <c r="M346" s="1"/>
      <c r="N346" s="1"/>
    </row>
    <row r="347" spans="1:14" ht="12.75">
      <c r="A347" s="224"/>
      <c r="B347" s="164" t="s">
        <v>196</v>
      </c>
      <c r="C347" s="22" t="s">
        <v>107</v>
      </c>
      <c r="D347" s="17" t="s">
        <v>131</v>
      </c>
      <c r="E347" s="76">
        <f>SUM(F347:I348)</f>
        <v>4000000</v>
      </c>
      <c r="F347" s="76">
        <v>82000</v>
      </c>
      <c r="G347" s="162">
        <v>320000</v>
      </c>
      <c r="H347" s="162">
        <v>300000</v>
      </c>
      <c r="I347" s="162">
        <f>918740+68000</f>
        <v>986740</v>
      </c>
      <c r="J347" s="76"/>
      <c r="K347" s="325"/>
      <c r="L347" s="43"/>
      <c r="M347" s="1"/>
      <c r="N347" s="1"/>
    </row>
    <row r="348" spans="1:14" ht="12.75">
      <c r="A348" s="224"/>
      <c r="B348" s="78" t="s">
        <v>197</v>
      </c>
      <c r="C348" s="17" t="s">
        <v>26</v>
      </c>
      <c r="D348" s="17"/>
      <c r="E348" s="76"/>
      <c r="F348" s="76"/>
      <c r="G348" s="76"/>
      <c r="H348" s="76">
        <v>700000</v>
      </c>
      <c r="I348" s="265">
        <v>1611260</v>
      </c>
      <c r="J348" s="76"/>
      <c r="K348" s="325"/>
      <c r="L348" s="43"/>
      <c r="M348" s="1"/>
      <c r="N348" s="1"/>
    </row>
    <row r="349" spans="1:14" ht="12.75">
      <c r="A349" s="224"/>
      <c r="B349" s="164"/>
      <c r="C349" s="17" t="s">
        <v>28</v>
      </c>
      <c r="D349" s="17"/>
      <c r="E349" s="76"/>
      <c r="F349" s="76"/>
      <c r="G349" s="76"/>
      <c r="H349" s="76"/>
      <c r="I349" s="76"/>
      <c r="J349" s="76"/>
      <c r="K349" s="325"/>
      <c r="L349" s="43"/>
      <c r="M349" s="1"/>
      <c r="N349" s="1"/>
    </row>
    <row r="350" spans="1:14" ht="12.75">
      <c r="A350" s="224"/>
      <c r="B350" s="164"/>
      <c r="C350" s="17"/>
      <c r="D350" s="17"/>
      <c r="E350" s="76"/>
      <c r="F350" s="76"/>
      <c r="G350" s="76"/>
      <c r="H350" s="76"/>
      <c r="I350" s="76"/>
      <c r="J350" s="76"/>
      <c r="K350" s="325"/>
      <c r="L350" s="43"/>
      <c r="M350" s="1"/>
      <c r="N350" s="1"/>
    </row>
    <row r="351" spans="1:14" ht="12.75">
      <c r="A351" s="224"/>
      <c r="B351" s="164" t="s">
        <v>198</v>
      </c>
      <c r="C351" s="22" t="s">
        <v>180</v>
      </c>
      <c r="D351" s="17" t="s">
        <v>131</v>
      </c>
      <c r="E351" s="76">
        <f>SUM(F351:J352)</f>
        <v>1034700</v>
      </c>
      <c r="F351" s="76">
        <f>74700-32488</f>
        <v>42212</v>
      </c>
      <c r="G351" s="162"/>
      <c r="H351" s="162">
        <v>180000</v>
      </c>
      <c r="I351" s="162">
        <v>159746.4</v>
      </c>
      <c r="J351" s="162"/>
      <c r="K351" s="325"/>
      <c r="L351" s="43"/>
      <c r="M351" s="1"/>
      <c r="N351" s="1"/>
    </row>
    <row r="352" spans="1:14" ht="12.75">
      <c r="A352" s="224"/>
      <c r="B352" s="78" t="s">
        <v>110</v>
      </c>
      <c r="C352" s="17" t="s">
        <v>26</v>
      </c>
      <c r="D352" s="17"/>
      <c r="E352" s="76"/>
      <c r="F352" s="76"/>
      <c r="G352" s="76"/>
      <c r="H352" s="76">
        <v>280000</v>
      </c>
      <c r="I352" s="76">
        <v>372741.6</v>
      </c>
      <c r="J352" s="76"/>
      <c r="K352" s="325"/>
      <c r="L352" s="43"/>
      <c r="M352" s="1"/>
      <c r="N352" s="1"/>
    </row>
    <row r="353" spans="1:14" ht="12.75">
      <c r="A353" s="224"/>
      <c r="B353" s="78"/>
      <c r="C353" s="17" t="s">
        <v>28</v>
      </c>
      <c r="D353" s="17"/>
      <c r="E353" s="76"/>
      <c r="F353" s="76"/>
      <c r="G353" s="76"/>
      <c r="H353" s="76"/>
      <c r="I353" s="76"/>
      <c r="J353" s="76"/>
      <c r="K353" s="325"/>
      <c r="L353" s="43"/>
      <c r="M353" s="1"/>
      <c r="N353" s="1"/>
    </row>
    <row r="354" spans="1:14" ht="12.75">
      <c r="A354" s="136"/>
      <c r="B354" s="78"/>
      <c r="C354" s="89"/>
      <c r="D354" s="17"/>
      <c r="E354" s="76"/>
      <c r="F354" s="76"/>
      <c r="G354" s="76"/>
      <c r="H354" s="76"/>
      <c r="I354" s="76"/>
      <c r="J354" s="76"/>
      <c r="K354" s="254"/>
      <c r="L354" s="43"/>
      <c r="M354" s="1"/>
      <c r="N354" s="1"/>
    </row>
    <row r="355" spans="1:14" ht="12.75">
      <c r="A355" s="235"/>
      <c r="B355" s="258" t="s">
        <v>239</v>
      </c>
      <c r="C355" s="207" t="s">
        <v>180</v>
      </c>
      <c r="D355" s="195" t="s">
        <v>240</v>
      </c>
      <c r="E355" s="196">
        <f>SUM(F355:J356)</f>
        <v>3700000</v>
      </c>
      <c r="F355" s="196"/>
      <c r="G355" s="197">
        <v>150000</v>
      </c>
      <c r="H355" s="197"/>
      <c r="I355" s="197">
        <v>1065000</v>
      </c>
      <c r="J355" s="196"/>
      <c r="K355" s="198"/>
      <c r="L355" s="43"/>
      <c r="M355" s="1"/>
      <c r="N355" s="1"/>
    </row>
    <row r="356" spans="1:14" ht="12.75">
      <c r="A356" s="235"/>
      <c r="B356" s="199"/>
      <c r="C356" s="195" t="s">
        <v>26</v>
      </c>
      <c r="D356" s="195"/>
      <c r="E356" s="196"/>
      <c r="F356" s="196"/>
      <c r="G356" s="196"/>
      <c r="H356" s="196"/>
      <c r="I356" s="196">
        <v>2485000</v>
      </c>
      <c r="J356" s="196"/>
      <c r="K356" s="198"/>
      <c r="L356" s="43"/>
      <c r="M356" s="1"/>
      <c r="N356" s="1"/>
    </row>
    <row r="357" spans="1:14" ht="13.5" thickBot="1">
      <c r="A357" s="235"/>
      <c r="B357" s="199"/>
      <c r="C357" s="200" t="s">
        <v>28</v>
      </c>
      <c r="D357" s="195"/>
      <c r="E357" s="196"/>
      <c r="F357" s="196"/>
      <c r="G357" s="196"/>
      <c r="H357" s="196"/>
      <c r="I357" s="196"/>
      <c r="J357" s="196"/>
      <c r="K357" s="198"/>
      <c r="L357" s="43"/>
      <c r="M357" s="1"/>
      <c r="N357" s="1"/>
    </row>
    <row r="358" spans="1:14" ht="13.5" thickBot="1">
      <c r="A358" s="100"/>
      <c r="B358" s="59" t="s">
        <v>53</v>
      </c>
      <c r="C358" s="100"/>
      <c r="D358" s="100"/>
      <c r="E358" s="331">
        <f>SUM(E326,E320)</f>
        <v>57677144</v>
      </c>
      <c r="F358" s="331">
        <f>SUM(F326,F320)</f>
        <v>18589113</v>
      </c>
      <c r="G358" s="157">
        <f>SUM(,G326,G320)</f>
        <v>14940172</v>
      </c>
      <c r="H358" s="157">
        <f>SUM(H326,H320)</f>
        <v>1898590</v>
      </c>
      <c r="I358" s="157">
        <f>SUM(I326)</f>
        <v>3958686.4</v>
      </c>
      <c r="J358" s="331">
        <f>SUM(J355,J326,J320)</f>
        <v>5601371</v>
      </c>
      <c r="K358" s="100"/>
      <c r="L358" s="43"/>
      <c r="M358" s="1"/>
      <c r="N358" s="1"/>
    </row>
    <row r="359" spans="1:14" ht="13.5" thickBot="1">
      <c r="A359" s="70"/>
      <c r="B359" s="63" t="s">
        <v>54</v>
      </c>
      <c r="C359" s="70"/>
      <c r="D359" s="70"/>
      <c r="E359" s="332"/>
      <c r="F359" s="332"/>
      <c r="G359" s="67"/>
      <c r="H359" s="67">
        <f>SUM(H356,H327,H321)</f>
        <v>4241410</v>
      </c>
      <c r="I359" s="67">
        <f>SUM(I327,I321)</f>
        <v>8447801.6</v>
      </c>
      <c r="J359" s="332"/>
      <c r="K359" s="70"/>
      <c r="L359" s="43"/>
      <c r="M359" s="1"/>
      <c r="N359" s="1"/>
    </row>
    <row r="360" spans="1:14" ht="12.75">
      <c r="A360" s="66"/>
      <c r="B360" s="66" t="s">
        <v>68</v>
      </c>
      <c r="C360" s="66"/>
      <c r="D360" s="66"/>
      <c r="E360" s="331">
        <f>SUM(F360:J361)</f>
        <v>57677144</v>
      </c>
      <c r="F360" s="331">
        <f>F358</f>
        <v>18589113</v>
      </c>
      <c r="G360" s="303">
        <f>SUM(G358:I358)</f>
        <v>20797448.4</v>
      </c>
      <c r="H360" s="304"/>
      <c r="I360" s="327"/>
      <c r="J360" s="331">
        <f>SUM(J358)</f>
        <v>5601371</v>
      </c>
      <c r="K360" s="66"/>
      <c r="L360" s="43"/>
      <c r="M360" s="1"/>
      <c r="N360" s="1"/>
    </row>
    <row r="361" spans="1:14" ht="13.5" thickBot="1">
      <c r="A361" s="63"/>
      <c r="B361" s="63"/>
      <c r="C361" s="63"/>
      <c r="D361" s="63"/>
      <c r="E361" s="332"/>
      <c r="F361" s="332"/>
      <c r="G361" s="328">
        <f>SUM(G359:I359)</f>
        <v>12689211.6</v>
      </c>
      <c r="H361" s="329"/>
      <c r="I361" s="330"/>
      <c r="J361" s="332"/>
      <c r="K361" s="63"/>
      <c r="L361" s="43"/>
      <c r="M361" s="1"/>
      <c r="N361" s="1"/>
    </row>
    <row r="362" spans="1:14" ht="12.75">
      <c r="A362" s="104"/>
      <c r="B362" s="104"/>
      <c r="C362" s="104"/>
      <c r="D362" s="104"/>
      <c r="E362" s="158"/>
      <c r="F362" s="158"/>
      <c r="G362" s="159"/>
      <c r="H362" s="159"/>
      <c r="I362" s="159"/>
      <c r="J362" s="158"/>
      <c r="K362" s="104"/>
      <c r="L362" s="43"/>
      <c r="M362" s="1"/>
      <c r="N362" s="1"/>
    </row>
    <row r="363" spans="1:14" ht="13.5" hidden="1" thickBot="1">
      <c r="A363" s="309" t="s">
        <v>204</v>
      </c>
      <c r="B363" s="310"/>
      <c r="C363" s="310"/>
      <c r="D363" s="310"/>
      <c r="E363" s="310"/>
      <c r="F363" s="310"/>
      <c r="G363" s="310"/>
      <c r="H363" s="310"/>
      <c r="I363" s="310"/>
      <c r="J363" s="310"/>
      <c r="K363" s="310"/>
      <c r="L363" s="43"/>
      <c r="M363" s="1"/>
      <c r="N363" s="1"/>
    </row>
    <row r="364" spans="1:14" ht="12.75" hidden="1">
      <c r="A364" s="299" t="s">
        <v>1</v>
      </c>
      <c r="B364" s="299" t="s">
        <v>2</v>
      </c>
      <c r="C364" s="3" t="s">
        <v>3</v>
      </c>
      <c r="D364" s="290" t="s">
        <v>4</v>
      </c>
      <c r="E364" s="3" t="s">
        <v>5</v>
      </c>
      <c r="F364" s="3" t="s">
        <v>6</v>
      </c>
      <c r="G364" s="313" t="s">
        <v>7</v>
      </c>
      <c r="H364" s="314"/>
      <c r="I364" s="315"/>
      <c r="J364" s="290" t="s">
        <v>8</v>
      </c>
      <c r="K364" s="299" t="s">
        <v>9</v>
      </c>
      <c r="L364" s="43"/>
      <c r="M364" s="1"/>
      <c r="N364" s="1"/>
    </row>
    <row r="365" spans="1:14" ht="12.75" hidden="1">
      <c r="A365" s="311"/>
      <c r="B365" s="311"/>
      <c r="C365" s="4" t="s">
        <v>10</v>
      </c>
      <c r="D365" s="312"/>
      <c r="E365" s="4" t="s">
        <v>11</v>
      </c>
      <c r="F365" s="4" t="s">
        <v>12</v>
      </c>
      <c r="G365" s="316"/>
      <c r="H365" s="317"/>
      <c r="I365" s="318"/>
      <c r="J365" s="312"/>
      <c r="K365" s="311"/>
      <c r="L365" s="43"/>
      <c r="M365" s="1"/>
      <c r="N365" s="1"/>
    </row>
    <row r="366" spans="1:14" ht="13.5" hidden="1" thickBot="1">
      <c r="A366" s="311"/>
      <c r="B366" s="311"/>
      <c r="C366" s="4" t="s">
        <v>13</v>
      </c>
      <c r="D366" s="312"/>
      <c r="E366" s="4" t="s">
        <v>14</v>
      </c>
      <c r="F366" s="4" t="s">
        <v>215</v>
      </c>
      <c r="G366" s="319"/>
      <c r="H366" s="320"/>
      <c r="I366" s="321"/>
      <c r="J366" s="312"/>
      <c r="K366" s="311"/>
      <c r="L366" s="43"/>
      <c r="M366" s="1"/>
      <c r="N366" s="1"/>
    </row>
    <row r="367" spans="1:14" ht="39" hidden="1" thickBot="1">
      <c r="A367" s="300"/>
      <c r="B367" s="300"/>
      <c r="C367" s="7" t="s">
        <v>16</v>
      </c>
      <c r="D367" s="291"/>
      <c r="E367" s="6" t="s">
        <v>17</v>
      </c>
      <c r="F367" s="6" t="s">
        <v>18</v>
      </c>
      <c r="G367" s="8" t="s">
        <v>216</v>
      </c>
      <c r="H367" s="9">
        <v>2011</v>
      </c>
      <c r="I367" s="9">
        <v>2012</v>
      </c>
      <c r="J367" s="291"/>
      <c r="K367" s="300"/>
      <c r="L367" s="43"/>
      <c r="M367" s="1"/>
      <c r="N367" s="1"/>
    </row>
    <row r="368" spans="1:14" ht="12.75" hidden="1">
      <c r="A368" s="10" t="s">
        <v>153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2"/>
      <c r="L368" s="43"/>
      <c r="M368" s="1"/>
      <c r="N368" s="1"/>
    </row>
    <row r="369" spans="1:14" ht="13.5" hidden="1" thickBot="1">
      <c r="A369" s="13" t="s">
        <v>152</v>
      </c>
      <c r="B369" s="14"/>
      <c r="C369" s="14"/>
      <c r="D369" s="14"/>
      <c r="E369" s="14"/>
      <c r="F369" s="14"/>
      <c r="G369" s="14"/>
      <c r="H369" s="14"/>
      <c r="I369" s="14"/>
      <c r="J369" s="14"/>
      <c r="K369" s="15"/>
      <c r="L369" s="43"/>
      <c r="M369" s="1"/>
      <c r="N369" s="1"/>
    </row>
    <row r="370" spans="1:14" ht="12.75" hidden="1">
      <c r="A370" s="224"/>
      <c r="B370" s="25"/>
      <c r="C370" s="111"/>
      <c r="D370" s="111"/>
      <c r="E370" s="130"/>
      <c r="F370" s="130"/>
      <c r="G370" s="131"/>
      <c r="H370" s="131"/>
      <c r="I370" s="131"/>
      <c r="J370" s="130"/>
      <c r="K370" s="30"/>
      <c r="L370" s="43"/>
      <c r="M370" s="1"/>
      <c r="N370" s="1"/>
    </row>
    <row r="371" spans="1:14" ht="12.75" hidden="1">
      <c r="A371" s="21"/>
      <c r="B371" s="78"/>
      <c r="C371" s="22"/>
      <c r="D371" s="111"/>
      <c r="E371" s="130"/>
      <c r="F371" s="130"/>
      <c r="G371" s="130"/>
      <c r="H371" s="130"/>
      <c r="I371" s="130"/>
      <c r="J371" s="130"/>
      <c r="K371" s="20"/>
      <c r="L371" s="43"/>
      <c r="M371" s="1"/>
      <c r="N371" s="1"/>
    </row>
    <row r="372" spans="1:14" ht="12.75" hidden="1">
      <c r="A372" s="21"/>
      <c r="B372" s="78"/>
      <c r="C372" s="111"/>
      <c r="D372" s="111"/>
      <c r="E372" s="130"/>
      <c r="F372" s="130"/>
      <c r="G372" s="130"/>
      <c r="H372" s="130"/>
      <c r="I372" s="132"/>
      <c r="J372" s="133"/>
      <c r="K372" s="134"/>
      <c r="L372" s="43"/>
      <c r="M372" s="1"/>
      <c r="N372" s="1"/>
    </row>
    <row r="373" spans="1:14" ht="12.75" hidden="1">
      <c r="A373" s="21"/>
      <c r="B373" s="78"/>
      <c r="C373" s="111"/>
      <c r="D373" s="136"/>
      <c r="E373" s="137"/>
      <c r="F373" s="137"/>
      <c r="G373" s="137"/>
      <c r="H373" s="137"/>
      <c r="I373" s="138"/>
      <c r="J373" s="139"/>
      <c r="K373" s="140"/>
      <c r="L373" s="43"/>
      <c r="M373" s="1"/>
      <c r="N373" s="1"/>
    </row>
    <row r="374" spans="1:14" ht="12.75" hidden="1">
      <c r="A374" s="21"/>
      <c r="B374" s="46"/>
      <c r="C374" s="135"/>
      <c r="D374" s="136"/>
      <c r="E374" s="137"/>
      <c r="F374" s="137"/>
      <c r="G374" s="137"/>
      <c r="H374" s="137"/>
      <c r="I374" s="138"/>
      <c r="J374" s="139"/>
      <c r="K374" s="140"/>
      <c r="L374" s="43"/>
      <c r="M374" s="1"/>
      <c r="N374" s="1"/>
    </row>
    <row r="375" spans="1:14" ht="13.5" hidden="1" thickBot="1">
      <c r="A375" s="100"/>
      <c r="B375" s="59" t="s">
        <v>53</v>
      </c>
      <c r="C375" s="100"/>
      <c r="D375" s="100"/>
      <c r="E375" s="101">
        <f>SUM(E370)</f>
        <v>0</v>
      </c>
      <c r="F375" s="101">
        <f>SUM(F370)</f>
        <v>0</v>
      </c>
      <c r="G375" s="157">
        <f>SUM(G370)</f>
        <v>0</v>
      </c>
      <c r="H375" s="157"/>
      <c r="I375" s="157"/>
      <c r="J375" s="101"/>
      <c r="K375" s="100"/>
      <c r="L375" s="43"/>
      <c r="M375" s="1"/>
      <c r="N375" s="1"/>
    </row>
    <row r="376" spans="1:14" ht="13.5" hidden="1" thickBot="1">
      <c r="A376" s="70"/>
      <c r="B376" s="63" t="s">
        <v>54</v>
      </c>
      <c r="C376" s="70"/>
      <c r="D376" s="70"/>
      <c r="E376" s="72"/>
      <c r="F376" s="72"/>
      <c r="G376" s="72"/>
      <c r="H376" s="72"/>
      <c r="I376" s="72"/>
      <c r="J376" s="72"/>
      <c r="K376" s="70"/>
      <c r="L376" s="43"/>
      <c r="M376" s="1"/>
      <c r="N376" s="1"/>
    </row>
    <row r="377" spans="1:14" ht="12.75" hidden="1">
      <c r="A377" s="66"/>
      <c r="B377" s="66" t="s">
        <v>68</v>
      </c>
      <c r="C377" s="66"/>
      <c r="D377" s="66"/>
      <c r="E377" s="67">
        <f>SUM(F377:J378)</f>
        <v>0</v>
      </c>
      <c r="F377" s="67">
        <f>SUM(F375)</f>
        <v>0</v>
      </c>
      <c r="G377" s="322">
        <f>SUM(G375,H375,I375)</f>
        <v>0</v>
      </c>
      <c r="H377" s="323"/>
      <c r="I377" s="68"/>
      <c r="J377" s="67"/>
      <c r="K377" s="66"/>
      <c r="L377" s="43"/>
      <c r="M377" s="1"/>
      <c r="N377" s="1"/>
    </row>
    <row r="378" spans="1:14" ht="13.5" hidden="1" thickBot="1">
      <c r="A378" s="63"/>
      <c r="B378" s="63"/>
      <c r="C378" s="63"/>
      <c r="D378" s="63"/>
      <c r="E378" s="72"/>
      <c r="F378" s="72"/>
      <c r="G378" s="307"/>
      <c r="H378" s="308"/>
      <c r="I378" s="71"/>
      <c r="J378" s="72"/>
      <c r="K378" s="63"/>
      <c r="L378" s="43"/>
      <c r="M378" s="1"/>
      <c r="N378" s="1"/>
    </row>
    <row r="379" spans="1:14" ht="12.75">
      <c r="A379" s="104"/>
      <c r="B379" s="104"/>
      <c r="C379" s="104"/>
      <c r="D379" s="104"/>
      <c r="E379" s="158"/>
      <c r="F379" s="158"/>
      <c r="G379" s="159"/>
      <c r="H379" s="159"/>
      <c r="I379" s="159"/>
      <c r="J379" s="158"/>
      <c r="K379" s="104"/>
      <c r="L379" s="43"/>
      <c r="M379" s="1"/>
      <c r="N379" s="1"/>
    </row>
    <row r="380" spans="1:14" ht="12.75">
      <c r="A380" s="104"/>
      <c r="B380" s="104"/>
      <c r="C380" s="104"/>
      <c r="D380" s="104"/>
      <c r="E380" s="158"/>
      <c r="F380" s="158"/>
      <c r="G380" s="159"/>
      <c r="H380" s="159"/>
      <c r="I380" s="159"/>
      <c r="J380" s="158"/>
      <c r="K380" s="104"/>
      <c r="L380" s="43"/>
      <c r="M380" s="1"/>
      <c r="N380" s="1"/>
    </row>
    <row r="381" spans="1:14" ht="12.75">
      <c r="A381" s="104"/>
      <c r="B381" s="285" t="s">
        <v>256</v>
      </c>
      <c r="C381" s="104"/>
      <c r="D381" s="104"/>
      <c r="E381" s="158"/>
      <c r="F381" s="158"/>
      <c r="G381" s="159"/>
      <c r="H381" s="159"/>
      <c r="I381" s="284" t="s">
        <v>257</v>
      </c>
      <c r="J381" s="158"/>
      <c r="K381" s="104"/>
      <c r="L381" s="43"/>
      <c r="M381" s="1"/>
      <c r="N381" s="1"/>
    </row>
    <row r="382" spans="1:14" ht="12.75">
      <c r="A382" s="104"/>
      <c r="B382" s="285"/>
      <c r="C382" s="104"/>
      <c r="D382" s="104"/>
      <c r="E382" s="158"/>
      <c r="F382" s="158"/>
      <c r="G382" s="159"/>
      <c r="H382" s="159"/>
      <c r="I382" s="284"/>
      <c r="J382" s="158"/>
      <c r="K382" s="104"/>
      <c r="L382" s="43"/>
      <c r="M382" s="1"/>
      <c r="N382" s="1"/>
    </row>
    <row r="383" spans="1:14" ht="12.75">
      <c r="A383" s="104"/>
      <c r="B383" s="285" t="s">
        <v>258</v>
      </c>
      <c r="C383" s="104"/>
      <c r="D383" s="104"/>
      <c r="E383" s="158"/>
      <c r="F383" s="158"/>
      <c r="G383" s="159"/>
      <c r="H383" s="159"/>
      <c r="I383" s="284" t="s">
        <v>259</v>
      </c>
      <c r="J383" s="158"/>
      <c r="K383" s="104"/>
      <c r="L383" s="43"/>
      <c r="M383" s="1"/>
      <c r="N383" s="1"/>
    </row>
    <row r="384" spans="1:14" ht="12.75">
      <c r="A384" s="166"/>
      <c r="B384" s="166"/>
      <c r="C384" s="103"/>
      <c r="D384" s="103"/>
      <c r="E384" s="103"/>
      <c r="F384" s="103"/>
      <c r="G384" s="103"/>
      <c r="H384" s="103"/>
      <c r="I384" s="103"/>
      <c r="J384" s="167"/>
      <c r="K384" s="103"/>
      <c r="L384" s="1"/>
      <c r="M384" s="1"/>
      <c r="N384" s="1"/>
    </row>
    <row r="385" spans="1:14" ht="27" customHeight="1">
      <c r="A385" s="50"/>
      <c r="B385" s="50"/>
      <c r="C385" s="43"/>
      <c r="D385" s="43"/>
      <c r="E385" s="43"/>
      <c r="F385" s="43"/>
      <c r="G385" s="43"/>
      <c r="H385" s="43"/>
      <c r="I385" s="43"/>
      <c r="J385" s="69"/>
      <c r="K385" s="43"/>
      <c r="L385" s="1"/>
      <c r="M385" s="1"/>
      <c r="N385" s="1"/>
    </row>
    <row r="386" spans="1:14" ht="27" customHeight="1">
      <c r="A386" s="50"/>
      <c r="B386" s="50"/>
      <c r="C386" s="43"/>
      <c r="D386" s="43"/>
      <c r="E386" s="43"/>
      <c r="F386" s="43"/>
      <c r="G386" s="43"/>
      <c r="H386" s="43"/>
      <c r="I386" s="43"/>
      <c r="J386" s="69"/>
      <c r="K386" s="43"/>
      <c r="L386" s="1"/>
      <c r="M386" s="1"/>
      <c r="N386" s="1"/>
    </row>
    <row r="387" spans="1:14" ht="27" customHeight="1">
      <c r="A387" s="50"/>
      <c r="B387" s="50"/>
      <c r="C387" s="43"/>
      <c r="D387" s="43"/>
      <c r="E387" s="43"/>
      <c r="F387" s="43"/>
      <c r="G387" s="43"/>
      <c r="H387" s="43"/>
      <c r="I387" s="43"/>
      <c r="J387" s="69"/>
      <c r="K387" s="43"/>
      <c r="L387" s="1"/>
      <c r="M387" s="1"/>
      <c r="N387" s="1"/>
    </row>
    <row r="388" spans="1:14" ht="27" customHeight="1">
      <c r="A388" s="1"/>
      <c r="B388" s="171"/>
      <c r="C388" s="1"/>
      <c r="D388" s="1"/>
      <c r="E388" s="1"/>
      <c r="F388" s="1"/>
      <c r="G388" s="1"/>
      <c r="H388" s="1"/>
      <c r="I388" s="1"/>
      <c r="J388" s="172"/>
      <c r="K388" s="1"/>
      <c r="L388" s="1"/>
      <c r="M388" s="1"/>
      <c r="N388" s="1"/>
    </row>
    <row r="389" spans="1:14" ht="27" customHeight="1">
      <c r="A389" s="1"/>
      <c r="B389" s="1"/>
      <c r="C389" s="1"/>
      <c r="D389" s="1"/>
      <c r="E389" s="1"/>
      <c r="F389" s="1"/>
      <c r="G389" s="1"/>
      <c r="H389" s="1"/>
      <c r="I389" s="1"/>
      <c r="J389" s="174"/>
      <c r="K389" s="1"/>
      <c r="L389" s="1"/>
      <c r="M389" s="1"/>
      <c r="N389" s="1"/>
    </row>
    <row r="390" spans="1:14" ht="27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27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27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27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27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27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27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27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27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27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27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27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27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27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27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27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</sheetData>
  <sheetProtection/>
  <mergeCells count="134">
    <mergeCell ref="G106:I106"/>
    <mergeCell ref="G107:I107"/>
    <mergeCell ref="G139:I139"/>
    <mergeCell ref="G360:I360"/>
    <mergeCell ref="G361:I361"/>
    <mergeCell ref="G276:I276"/>
    <mergeCell ref="G277:I277"/>
    <mergeCell ref="G220:I220"/>
    <mergeCell ref="G221:I221"/>
    <mergeCell ref="A222:K222"/>
    <mergeCell ref="K182:K187"/>
    <mergeCell ref="E358:E359"/>
    <mergeCell ref="E360:E361"/>
    <mergeCell ref="F358:F359"/>
    <mergeCell ref="F360:F361"/>
    <mergeCell ref="F274:F275"/>
    <mergeCell ref="F276:F277"/>
    <mergeCell ref="J358:J359"/>
    <mergeCell ref="J360:J361"/>
    <mergeCell ref="F220:F221"/>
    <mergeCell ref="E239:E240"/>
    <mergeCell ref="E241:E242"/>
    <mergeCell ref="J239:J240"/>
    <mergeCell ref="J241:J242"/>
    <mergeCell ref="F239:F240"/>
    <mergeCell ref="F241:F242"/>
    <mergeCell ref="A50:K50"/>
    <mergeCell ref="E104:E105"/>
    <mergeCell ref="E106:E107"/>
    <mergeCell ref="F104:F105"/>
    <mergeCell ref="F106:F107"/>
    <mergeCell ref="J104:J105"/>
    <mergeCell ref="J106:J107"/>
    <mergeCell ref="J51:J54"/>
    <mergeCell ref="K51:K54"/>
    <mergeCell ref="A51:A54"/>
    <mergeCell ref="A1:K1"/>
    <mergeCell ref="A2:A5"/>
    <mergeCell ref="B2:B5"/>
    <mergeCell ref="D2:D5"/>
    <mergeCell ref="G2:I4"/>
    <mergeCell ref="J2:J5"/>
    <mergeCell ref="K2:K5"/>
    <mergeCell ref="A279:K279"/>
    <mergeCell ref="K280:K283"/>
    <mergeCell ref="E136:E137"/>
    <mergeCell ref="E138:E139"/>
    <mergeCell ref="F136:F137"/>
    <mergeCell ref="F138:F139"/>
    <mergeCell ref="E218:E219"/>
    <mergeCell ref="F218:F219"/>
    <mergeCell ref="A143:K143"/>
    <mergeCell ref="A144:A147"/>
    <mergeCell ref="B51:B54"/>
    <mergeCell ref="D51:D54"/>
    <mergeCell ref="G51:I53"/>
    <mergeCell ref="A68:K68"/>
    <mergeCell ref="A69:A72"/>
    <mergeCell ref="B69:B72"/>
    <mergeCell ref="D69:D72"/>
    <mergeCell ref="G69:I71"/>
    <mergeCell ref="J69:J72"/>
    <mergeCell ref="K69:K72"/>
    <mergeCell ref="A108:K108"/>
    <mergeCell ref="A109:A112"/>
    <mergeCell ref="B109:B112"/>
    <mergeCell ref="D109:D112"/>
    <mergeCell ref="G109:I111"/>
    <mergeCell ref="J109:J112"/>
    <mergeCell ref="K109:K112"/>
    <mergeCell ref="B144:B147"/>
    <mergeCell ref="D144:D147"/>
    <mergeCell ref="G144:I146"/>
    <mergeCell ref="J144:J147"/>
    <mergeCell ref="K144:K147"/>
    <mergeCell ref="G138:I138"/>
    <mergeCell ref="K223:K226"/>
    <mergeCell ref="K159:K164"/>
    <mergeCell ref="K165:K169"/>
    <mergeCell ref="A192:K192"/>
    <mergeCell ref="A193:A196"/>
    <mergeCell ref="B193:B196"/>
    <mergeCell ref="D193:D196"/>
    <mergeCell ref="G193:I195"/>
    <mergeCell ref="J193:J196"/>
    <mergeCell ref="K193:K196"/>
    <mergeCell ref="A223:A226"/>
    <mergeCell ref="B223:B226"/>
    <mergeCell ref="D223:D226"/>
    <mergeCell ref="G223:I225"/>
    <mergeCell ref="G280:I282"/>
    <mergeCell ref="J223:J226"/>
    <mergeCell ref="E274:E275"/>
    <mergeCell ref="E276:E277"/>
    <mergeCell ref="J274:J275"/>
    <mergeCell ref="J276:J277"/>
    <mergeCell ref="E220:E221"/>
    <mergeCell ref="G242:I242"/>
    <mergeCell ref="A245:K245"/>
    <mergeCell ref="A246:A249"/>
    <mergeCell ref="B246:B249"/>
    <mergeCell ref="D246:D249"/>
    <mergeCell ref="G246:I248"/>
    <mergeCell ref="J246:J249"/>
    <mergeCell ref="K246:K249"/>
    <mergeCell ref="G241:I241"/>
    <mergeCell ref="K326:K353"/>
    <mergeCell ref="G310:I310"/>
    <mergeCell ref="G311:I311"/>
    <mergeCell ref="E308:E309"/>
    <mergeCell ref="G314:I316"/>
    <mergeCell ref="A312:K313"/>
    <mergeCell ref="E310:E311"/>
    <mergeCell ref="J308:J309"/>
    <mergeCell ref="J310:J311"/>
    <mergeCell ref="J314:J317"/>
    <mergeCell ref="K314:K317"/>
    <mergeCell ref="A280:A283"/>
    <mergeCell ref="K320:K325"/>
    <mergeCell ref="J280:J283"/>
    <mergeCell ref="A314:A317"/>
    <mergeCell ref="B314:B317"/>
    <mergeCell ref="D314:D317"/>
    <mergeCell ref="B280:B283"/>
    <mergeCell ref="D280:D283"/>
    <mergeCell ref="G378:H378"/>
    <mergeCell ref="A363:K363"/>
    <mergeCell ref="A364:A367"/>
    <mergeCell ref="B364:B367"/>
    <mergeCell ref="D364:D367"/>
    <mergeCell ref="G364:I366"/>
    <mergeCell ref="J364:J367"/>
    <mergeCell ref="K364:K367"/>
    <mergeCell ref="G377:H377"/>
  </mergeCells>
  <printOptions/>
  <pageMargins left="0" right="0" top="0.5905511811023623" bottom="0.3937007874015748" header="0.31496062992125984" footer="0.31496062992125984"/>
  <pageSetup horizontalDpi="600" verticalDpi="600" orientation="landscape" paperSize="9" scale="69" r:id="rId2"/>
  <rowBreaks count="7" manualBreakCount="7">
    <brk id="107" max="255" man="1"/>
    <brk id="141" max="255" man="1"/>
    <brk id="221" max="255" man="1"/>
    <brk id="243" max="255" man="1"/>
    <brk id="278" max="11" man="1"/>
    <brk id="311" max="11" man="1"/>
    <brk id="405" max="255" man="1"/>
  </rowBreaks>
  <colBreaks count="1" manualBreakCount="1">
    <brk id="11" max="65535" man="1"/>
  </colBreaks>
  <ignoredErrors>
    <ignoredError sqref="G35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kjezewska</dc:creator>
  <cp:keywords/>
  <dc:description/>
  <cp:lastModifiedBy>msoltys</cp:lastModifiedBy>
  <cp:lastPrinted>2009-11-16T11:55:45Z</cp:lastPrinted>
  <dcterms:created xsi:type="dcterms:W3CDTF">2008-10-15T07:06:39Z</dcterms:created>
  <dcterms:modified xsi:type="dcterms:W3CDTF">2009-11-20T09:29:34Z</dcterms:modified>
  <cp:category/>
  <cp:version/>
  <cp:contentType/>
  <cp:contentStatus/>
</cp:coreProperties>
</file>