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'Arkusz1'!$A$8:$P$197</definedName>
  </definedNames>
  <calcPr fullCalcOnLoad="1"/>
</workbook>
</file>

<file path=xl/sharedStrings.xml><?xml version="1.0" encoding="utf-8"?>
<sst xmlns="http://schemas.openxmlformats.org/spreadsheetml/2006/main" count="173" uniqueCount="112">
  <si>
    <t>Wyszczególnienie</t>
  </si>
  <si>
    <t>1.</t>
  </si>
  <si>
    <t>3.</t>
  </si>
  <si>
    <t>DOTACJE PRZEDMIOTOWE</t>
  </si>
  <si>
    <t>z tego:</t>
  </si>
  <si>
    <t>Zakłady budżetowe</t>
  </si>
  <si>
    <t>Gospodarstwa pomocnicze</t>
  </si>
  <si>
    <t>DOTACJE PODMIOTOWE</t>
  </si>
  <si>
    <t>Razem:</t>
  </si>
  <si>
    <t>Jednostki sektora finansów publicznych</t>
  </si>
  <si>
    <t>powiat</t>
  </si>
  <si>
    <t xml:space="preserve">DOTACJE CELOWE </t>
  </si>
  <si>
    <t>1.1.</t>
  </si>
  <si>
    <t>1.2.</t>
  </si>
  <si>
    <t>2.</t>
  </si>
  <si>
    <t>2.1.</t>
  </si>
  <si>
    <t>2.2.</t>
  </si>
  <si>
    <t>3.1.</t>
  </si>
  <si>
    <t>3.2.</t>
  </si>
  <si>
    <t>2</t>
  </si>
  <si>
    <t>3</t>
  </si>
  <si>
    <t>4</t>
  </si>
  <si>
    <t>5</t>
  </si>
  <si>
    <t>Dział</t>
  </si>
  <si>
    <t>6</t>
  </si>
  <si>
    <t>7</t>
  </si>
  <si>
    <t>Gospodarka mieszkaniowa</t>
  </si>
  <si>
    <t>Oświata i wychowanie</t>
  </si>
  <si>
    <t>Kultura i ochrona dziedzictwa narodowego</t>
  </si>
  <si>
    <t>Galerie i biura wystaw artystycznych</t>
  </si>
  <si>
    <t>Domy i ośrodki kultury, świetlice i kluby</t>
  </si>
  <si>
    <t>Biblioteki</t>
  </si>
  <si>
    <t>Muzea</t>
  </si>
  <si>
    <t>Przedszkola</t>
  </si>
  <si>
    <t>Gimnazja</t>
  </si>
  <si>
    <t>Licea ogólnokształcące</t>
  </si>
  <si>
    <t>Szkoły zawodowe</t>
  </si>
  <si>
    <t>Ochrona zdrowia</t>
  </si>
  <si>
    <t>Pomoc społeczna</t>
  </si>
  <si>
    <t>Edukacyjna opieka wychowawcza</t>
  </si>
  <si>
    <t>Internaty i bursy szkolne</t>
  </si>
  <si>
    <t>Szkoły podstawowe</t>
  </si>
  <si>
    <t>Przeciwdziałanie alkoholizmowi</t>
  </si>
  <si>
    <t>Pozostała działalność</t>
  </si>
  <si>
    <t>Placówki opiekuńczo- wychowawcze</t>
  </si>
  <si>
    <t>Ośrodki wsparcia</t>
  </si>
  <si>
    <t>Pozostałe zadania w zakresie kultury</t>
  </si>
  <si>
    <t>Zadania w zakresie kultury fizycznej i sportu</t>
  </si>
  <si>
    <t>Turystyka</t>
  </si>
  <si>
    <t>Kultura fizyczna i sport</t>
  </si>
  <si>
    <t xml:space="preserve">Zakłady gospodarki mieszkaniowej </t>
  </si>
  <si>
    <t>Roz-</t>
  </si>
  <si>
    <t>dział</t>
  </si>
  <si>
    <t>gmina</t>
  </si>
  <si>
    <t xml:space="preserve">Plan na </t>
  </si>
  <si>
    <t>Plan po</t>
  </si>
  <si>
    <t>zmianach</t>
  </si>
  <si>
    <t>Wykonanie</t>
  </si>
  <si>
    <t>%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</si>
  <si>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</si>
  <si>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</si>
  <si>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</si>
  <si>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</si>
  <si>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</si>
  <si>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</si>
  <si>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</si>
  <si>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</si>
  <si>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</si>
  <si>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 xml:space="preserve"> (15:14)</t>
  </si>
  <si>
    <t>Składki na ubezpieczenie zdrowotne oraz</t>
  </si>
  <si>
    <t>świadczenia dla osób nieobjętych</t>
  </si>
  <si>
    <t xml:space="preserve"> finansów publicznych</t>
  </si>
  <si>
    <t>obowiązkiem ubezpieczenia zdrowotnego</t>
  </si>
  <si>
    <t>PREZYDENT MIASTA</t>
  </si>
  <si>
    <t>Tadeusz Krzakowski</t>
  </si>
  <si>
    <t>Obiekty sportowe</t>
  </si>
  <si>
    <t>Placówki opiekuńczo-wychowawcze</t>
  </si>
  <si>
    <t xml:space="preserve"> (11:10)</t>
  </si>
  <si>
    <t>Rodziny zastępcze</t>
  </si>
  <si>
    <t>Teatry</t>
  </si>
  <si>
    <t>Powiatowe urzędy pracy</t>
  </si>
  <si>
    <t>Zwalczanie narkomanii</t>
  </si>
  <si>
    <t>Ochrona zabytków i opieka nad zabytkami</t>
  </si>
  <si>
    <t xml:space="preserve">Pozostałe zadania w zakresie polityki </t>
  </si>
  <si>
    <t>społecznej</t>
  </si>
  <si>
    <t xml:space="preserve">Kolonie i obozy oraz inne formy  </t>
  </si>
  <si>
    <t xml:space="preserve">wypoczynku dzieci i młodzieży szkolnej, </t>
  </si>
  <si>
    <t>a także szkolenia młodzieży</t>
  </si>
  <si>
    <t xml:space="preserve">Zadania w zakresie upowszechniania  </t>
  </si>
  <si>
    <t>turystyki</t>
  </si>
  <si>
    <t>Plan po zmianach</t>
  </si>
  <si>
    <t xml:space="preserve">Oddziały przedszkolne w szkołach </t>
  </si>
  <si>
    <t>podstawowych</t>
  </si>
  <si>
    <t xml:space="preserve">Rehabilitacja zawodowa i społeczna osób </t>
  </si>
  <si>
    <t>niepełnosprawnych</t>
  </si>
  <si>
    <t xml:space="preserve"> SKARBNIK MIASTA</t>
  </si>
  <si>
    <t>Lp.</t>
  </si>
  <si>
    <t xml:space="preserve">- 2 - </t>
  </si>
  <si>
    <t xml:space="preserve">- 3 - </t>
  </si>
  <si>
    <t>%   (7:6)</t>
  </si>
  <si>
    <t>Administracja publiczna</t>
  </si>
  <si>
    <t>Urzędy gmin (miast i miast na prawach powiatu)</t>
  </si>
  <si>
    <t>Pozostała dzialalność</t>
  </si>
  <si>
    <t xml:space="preserve"> ZESTAWIENIE KWOT DOTACJI UDZIELANYCH Z BUDŻETU MIASTA LEGNICY</t>
  </si>
  <si>
    <t xml:space="preserve"> W OKRESIE OD 1 STYCZNIA DO 30 CZERWCA 2010 ROKU</t>
  </si>
  <si>
    <t>Plan na rok 2010</t>
  </si>
  <si>
    <t>rok 2010</t>
  </si>
  <si>
    <t>Jednostki spoza sektora</t>
  </si>
  <si>
    <t>Wczesne wspomaganie rozwoju dziecka</t>
  </si>
  <si>
    <t>Inne formy wychowania przedszkolnego</t>
  </si>
  <si>
    <t>Grażyna Nikodem</t>
  </si>
  <si>
    <t>Tabela nr 9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</si>
</sst>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0\-000"/>
    <numFmt numFmtId="166" formatCode="#,##0.0"/>
  </numFmts>
  <fonts count="41">
    <font>
      <sz val="10"/>
      <name val="Arial CE"/>
      <family val="0"/>
    </font>
    <font>
      <sz val="8"/>
      <name val="Arial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b/>
      <sz val="7"/>
      <name val="Times New Roman CE"/>
      <family val="1"/>
    </font>
    <font>
      <sz val="7"/>
      <name val="Times New Roman CE"/>
      <family val="1"/>
    </font>
    <font>
      <b/>
      <sz val="12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lightGray"/>
    </fill>
    <fill>
      <patternFill patternType="lightGray">
        <bgColor indexed="9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34" borderId="11" xfId="0" applyFont="1" applyFill="1" applyBorder="1" applyAlignment="1" applyProtection="1">
      <alignment horizontal="center" vertical="center"/>
      <protection locked="0"/>
    </xf>
    <xf numFmtId="49" fontId="2" fillId="34" borderId="11" xfId="0" applyNumberFormat="1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" fillId="34" borderId="12" xfId="0" applyFont="1" applyFill="1" applyBorder="1" applyAlignment="1" applyProtection="1">
      <alignment horizontal="center" vertical="center"/>
      <protection locked="0"/>
    </xf>
    <xf numFmtId="49" fontId="2" fillId="34" borderId="12" xfId="0" applyNumberFormat="1" applyFont="1" applyFill="1" applyBorder="1" applyAlignment="1" applyProtection="1">
      <alignment horizontal="center" vertical="center"/>
      <protection locked="0"/>
    </xf>
    <xf numFmtId="3" fontId="2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2" fillId="34" borderId="14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/>
    </xf>
    <xf numFmtId="0" fontId="2" fillId="34" borderId="16" xfId="0" applyFont="1" applyFill="1" applyBorder="1" applyAlignment="1" quotePrefix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2" fillId="0" borderId="18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0" fontId="3" fillId="0" borderId="0" xfId="0" applyFont="1" applyBorder="1" applyAlignment="1">
      <alignment/>
    </xf>
    <xf numFmtId="4" fontId="2" fillId="0" borderId="19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4" fontId="3" fillId="0" borderId="19" xfId="0" applyNumberFormat="1" applyFont="1" applyBorder="1" applyAlignment="1">
      <alignment/>
    </xf>
    <xf numFmtId="4" fontId="3" fillId="0" borderId="21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" fontId="2" fillId="0" borderId="12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3" fillId="0" borderId="19" xfId="0" applyNumberFormat="1" applyFont="1" applyBorder="1" applyAlignment="1">
      <alignment vertical="top"/>
    </xf>
    <xf numFmtId="4" fontId="3" fillId="0" borderId="22" xfId="0" applyNumberFormat="1" applyFont="1" applyBorder="1" applyAlignment="1">
      <alignment vertical="top"/>
    </xf>
    <xf numFmtId="4" fontId="2" fillId="0" borderId="19" xfId="0" applyNumberFormat="1" applyFont="1" applyBorder="1" applyAlignment="1">
      <alignment vertical="top"/>
    </xf>
    <xf numFmtId="4" fontId="2" fillId="0" borderId="22" xfId="0" applyNumberFormat="1" applyFont="1" applyBorder="1" applyAlignment="1">
      <alignment vertical="top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4" fontId="4" fillId="33" borderId="16" xfId="0" applyNumberFormat="1" applyFont="1" applyFill="1" applyBorder="1" applyAlignment="1">
      <alignment vertic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4" fontId="4" fillId="0" borderId="18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19" xfId="0" applyFont="1" applyBorder="1" applyAlignment="1">
      <alignment/>
    </xf>
    <xf numFmtId="0" fontId="4" fillId="0" borderId="19" xfId="0" applyFont="1" applyBorder="1" applyAlignment="1">
      <alignment horizontal="left" vertical="top" wrapText="1"/>
    </xf>
    <xf numFmtId="0" fontId="5" fillId="0" borderId="27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27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6" fillId="0" borderId="0" xfId="0" applyFont="1" applyAlignment="1">
      <alignment horizontal="center"/>
    </xf>
    <xf numFmtId="4" fontId="3" fillId="0" borderId="19" xfId="0" applyNumberFormat="1" applyFont="1" applyBorder="1" applyAlignment="1">
      <alignment/>
    </xf>
    <xf numFmtId="0" fontId="2" fillId="33" borderId="28" xfId="0" applyFont="1" applyFill="1" applyBorder="1" applyAlignment="1">
      <alignment horizontal="center"/>
    </xf>
    <xf numFmtId="0" fontId="2" fillId="33" borderId="16" xfId="0" applyFont="1" applyFill="1" applyBorder="1" applyAlignment="1">
      <alignment vertic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/>
    </xf>
    <xf numFmtId="3" fontId="3" fillId="0" borderId="19" xfId="0" applyNumberFormat="1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7" xfId="0" applyFont="1" applyBorder="1" applyAlignment="1">
      <alignment horizontal="left"/>
    </xf>
    <xf numFmtId="4" fontId="3" fillId="0" borderId="19" xfId="0" applyNumberFormat="1" applyFont="1" applyBorder="1" applyAlignment="1">
      <alignment vertical="top"/>
    </xf>
    <xf numFmtId="0" fontId="5" fillId="0" borderId="29" xfId="0" applyFont="1" applyBorder="1" applyAlignment="1">
      <alignment horizontal="left"/>
    </xf>
    <xf numFmtId="4" fontId="3" fillId="0" borderId="22" xfId="0" applyNumberFormat="1" applyFont="1" applyBorder="1" applyAlignment="1">
      <alignment vertical="top"/>
    </xf>
    <xf numFmtId="0" fontId="5" fillId="0" borderId="29" xfId="0" applyFont="1" applyBorder="1" applyAlignment="1">
      <alignment/>
    </xf>
    <xf numFmtId="0" fontId="4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4" xfId="0" applyFont="1" applyBorder="1" applyAlignment="1">
      <alignment/>
    </xf>
    <xf numFmtId="0" fontId="5" fillId="0" borderId="2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4" fillId="0" borderId="20" xfId="0" applyFont="1" applyBorder="1" applyAlignment="1">
      <alignment/>
    </xf>
    <xf numFmtId="0" fontId="2" fillId="0" borderId="20" xfId="0" applyFont="1" applyBorder="1" applyAlignment="1">
      <alignment/>
    </xf>
    <xf numFmtId="3" fontId="2" fillId="0" borderId="19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4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2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9" xfId="0" applyFont="1" applyBorder="1" applyAlignment="1">
      <alignment horizontal="center"/>
    </xf>
    <xf numFmtId="4" fontId="2" fillId="0" borderId="19" xfId="0" applyNumberFormat="1" applyFont="1" applyBorder="1" applyAlignment="1">
      <alignment vertical="top"/>
    </xf>
    <xf numFmtId="4" fontId="2" fillId="0" borderId="22" xfId="0" applyNumberFormat="1" applyFont="1" applyBorder="1" applyAlignment="1">
      <alignment vertical="top"/>
    </xf>
    <xf numFmtId="0" fontId="4" fillId="0" borderId="19" xfId="0" applyFont="1" applyBorder="1" applyAlignment="1">
      <alignment/>
    </xf>
    <xf numFmtId="0" fontId="4" fillId="0" borderId="29" xfId="0" applyFont="1" applyBorder="1" applyAlignment="1">
      <alignment horizontal="left"/>
    </xf>
    <xf numFmtId="4" fontId="2" fillId="0" borderId="19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vertical="top"/>
    </xf>
    <xf numFmtId="4" fontId="2" fillId="0" borderId="10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0" fontId="5" fillId="0" borderId="29" xfId="0" applyFont="1" applyBorder="1" applyAlignment="1">
      <alignment horizontal="center"/>
    </xf>
    <xf numFmtId="0" fontId="5" fillId="0" borderId="19" xfId="0" applyFont="1" applyBorder="1" applyAlignment="1">
      <alignment wrapText="1"/>
    </xf>
    <xf numFmtId="0" fontId="5" fillId="0" borderId="12" xfId="0" applyFont="1" applyBorder="1" applyAlignment="1">
      <alignment horizontal="center"/>
    </xf>
    <xf numFmtId="4" fontId="3" fillId="0" borderId="12" xfId="0" applyNumberFormat="1" applyFont="1" applyBorder="1" applyAlignment="1">
      <alignment/>
    </xf>
    <xf numFmtId="0" fontId="5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4" fontId="3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0" fontId="5" fillId="0" borderId="29" xfId="0" applyFont="1" applyBorder="1" applyAlignment="1">
      <alignment horizontal="left"/>
    </xf>
    <xf numFmtId="0" fontId="5" fillId="0" borderId="27" xfId="0" applyFont="1" applyBorder="1" applyAlignment="1">
      <alignment/>
    </xf>
    <xf numFmtId="0" fontId="5" fillId="0" borderId="19" xfId="0" applyFont="1" applyBorder="1" applyAlignment="1">
      <alignment horizontal="left" vertical="top" wrapText="1"/>
    </xf>
    <xf numFmtId="0" fontId="5" fillId="0" borderId="19" xfId="0" applyFont="1" applyBorder="1" applyAlignment="1">
      <alignment vertical="top" wrapText="1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0" xfId="0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vertical="top"/>
    </xf>
    <xf numFmtId="4" fontId="3" fillId="0" borderId="30" xfId="0" applyNumberFormat="1" applyFont="1" applyBorder="1" applyAlignment="1">
      <alignment vertical="top"/>
    </xf>
    <xf numFmtId="3" fontId="2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3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34" borderId="31" xfId="0" applyFont="1" applyFill="1" applyBorder="1" applyAlignment="1">
      <alignment horizontal="center" wrapText="1"/>
    </xf>
    <xf numFmtId="0" fontId="2" fillId="34" borderId="28" xfId="0" applyFont="1" applyFill="1" applyBorder="1" applyAlignment="1">
      <alignment horizontal="center" wrapText="1"/>
    </xf>
    <xf numFmtId="0" fontId="2" fillId="34" borderId="32" xfId="0" applyFont="1" applyFill="1" applyBorder="1" applyAlignment="1">
      <alignment horizontal="center" wrapText="1"/>
    </xf>
    <xf numFmtId="0" fontId="2" fillId="0" borderId="25" xfId="0" applyFont="1" applyBorder="1" applyAlignment="1" quotePrefix="1">
      <alignment horizontal="center"/>
    </xf>
    <xf numFmtId="0" fontId="2" fillId="0" borderId="2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2" fillId="34" borderId="11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59"/>
  <sheetViews>
    <sheetView tabSelected="1" zoomScaleSheetLayoutView="80" zoomScalePageLayoutView="0" workbookViewId="0" topLeftCell="A121">
      <selection activeCell="K11" sqref="K11"/>
    </sheetView>
  </sheetViews>
  <sheetFormatPr defaultColWidth="9.00390625" defaultRowHeight="12.75"/>
  <cols>
    <col min="1" max="1" width="3.375" style="2" customWidth="1"/>
    <col min="2" max="2" width="4.00390625" style="2" customWidth="1"/>
    <col min="3" max="3" width="4.375" style="2" customWidth="1"/>
    <col min="4" max="4" width="25.625" style="3" customWidth="1"/>
    <col min="5" max="5" width="10.75390625" style="3" customWidth="1"/>
    <col min="6" max="7" width="10.625" style="3" customWidth="1"/>
    <col min="8" max="8" width="5.375" style="3" customWidth="1"/>
    <col min="9" max="9" width="10.75390625" style="3" customWidth="1"/>
    <col min="10" max="10" width="11.00390625" style="3" customWidth="1"/>
    <col min="11" max="11" width="10.125" style="3" customWidth="1"/>
    <col min="12" max="12" width="6.00390625" style="3" customWidth="1"/>
    <col min="13" max="13" width="10.625" style="3" customWidth="1"/>
    <col min="14" max="14" width="10.75390625" style="3" customWidth="1"/>
    <col min="15" max="15" width="9.875" style="3" customWidth="1"/>
    <col min="16" max="16" width="5.375" style="3" customWidth="1"/>
    <col min="17" max="16384" width="9.125" style="3" customWidth="1"/>
  </cols>
  <sheetData>
    <row r="1" spans="5:15" ht="11.25">
      <c r="E1" s="2"/>
      <c r="F1" s="2"/>
      <c r="G1" s="2"/>
      <c r="H1" s="2"/>
      <c r="I1" s="4"/>
      <c r="J1" s="4"/>
      <c r="K1" s="4"/>
      <c r="L1" s="4"/>
      <c r="M1" s="2"/>
      <c r="N1" s="154"/>
      <c r="O1" s="155"/>
    </row>
    <row r="2" spans="5:13" ht="11.25">
      <c r="E2" s="2"/>
      <c r="F2" s="2"/>
      <c r="G2" s="2"/>
      <c r="H2" s="2"/>
      <c r="I2" s="4"/>
      <c r="J2" s="4"/>
      <c r="K2" s="4"/>
      <c r="L2" s="4"/>
      <c r="M2" s="2"/>
    </row>
    <row r="3" spans="5:13" ht="11.25">
      <c r="E3" s="2"/>
      <c r="F3" s="2"/>
      <c r="G3" s="2"/>
      <c r="H3" s="2"/>
      <c r="I3" s="4"/>
      <c r="J3" s="4"/>
      <c r="K3" s="4"/>
      <c r="L3" s="4"/>
      <c r="M3" s="2"/>
    </row>
    <row r="4" spans="5:13" ht="11.25">
      <c r="E4" s="2"/>
      <c r="F4" s="2"/>
      <c r="G4" s="2"/>
      <c r="H4" s="2"/>
      <c r="I4" s="4"/>
      <c r="J4" s="4"/>
      <c r="K4" s="4"/>
      <c r="L4" s="4"/>
      <c r="M4" s="2"/>
    </row>
    <row r="5" spans="5:13" ht="11.25">
      <c r="E5" s="2"/>
      <c r="F5" s="2"/>
      <c r="G5" s="2"/>
      <c r="H5" s="2"/>
      <c r="I5" s="4"/>
      <c r="J5" s="4"/>
      <c r="K5" s="4"/>
      <c r="L5" s="4"/>
      <c r="M5" s="2"/>
    </row>
    <row r="6" spans="5:13" ht="11.25">
      <c r="E6" s="2"/>
      <c r="F6" s="2"/>
      <c r="G6" s="2"/>
      <c r="H6" s="2"/>
      <c r="I6" s="4"/>
      <c r="J6" s="4"/>
      <c r="K6" s="4"/>
      <c r="L6" s="4"/>
      <c r="M6" s="2"/>
    </row>
    <row r="7" spans="5:13" ht="11.25">
      <c r="E7" s="2"/>
      <c r="F7" s="2"/>
      <c r="G7" s="2"/>
      <c r="H7" s="2"/>
      <c r="I7" s="4"/>
      <c r="J7" s="4"/>
      <c r="K7" s="4"/>
      <c r="L7" s="4"/>
      <c r="M7" s="2"/>
    </row>
    <row r="8" spans="1:16" ht="11.25">
      <c r="A8" s="162"/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</row>
    <row r="9" spans="4:16" ht="11.25">
      <c r="D9" s="2"/>
      <c r="E9" s="2"/>
      <c r="F9" s="2"/>
      <c r="G9" s="2"/>
      <c r="H9" s="2"/>
      <c r="I9" s="2"/>
      <c r="J9" s="2"/>
      <c r="K9" s="2"/>
      <c r="L9" s="2"/>
      <c r="M9" s="2"/>
      <c r="N9" s="164" t="s">
        <v>111</v>
      </c>
      <c r="O9" s="164"/>
      <c r="P9" s="164"/>
    </row>
    <row r="10" spans="4:16" ht="11.25"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4:16" ht="11.25"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5.75">
      <c r="A12" s="163" t="s">
        <v>103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</row>
    <row r="13" spans="1:16" ht="15.75">
      <c r="A13" s="163" t="s">
        <v>104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</row>
    <row r="14" spans="1:16" ht="15.75">
      <c r="A14" s="94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</row>
    <row r="15" spans="1:16" ht="15.75">
      <c r="A15" s="94"/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</row>
    <row r="16" spans="1:16" ht="15.75">
      <c r="A16" s="94"/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</row>
    <row r="17" spans="4:16" ht="12" thickBot="1"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3.5" customHeight="1" thickBot="1">
      <c r="A18" s="5"/>
      <c r="B18" s="6"/>
      <c r="C18" s="6"/>
      <c r="D18" s="7"/>
      <c r="E18" s="156" t="s">
        <v>105</v>
      </c>
      <c r="F18" s="159" t="s">
        <v>90</v>
      </c>
      <c r="G18" s="159" t="s">
        <v>57</v>
      </c>
      <c r="H18" s="159" t="s">
        <v>99</v>
      </c>
      <c r="I18" s="165" t="s">
        <v>4</v>
      </c>
      <c r="J18" s="166"/>
      <c r="K18" s="166"/>
      <c r="L18" s="166"/>
      <c r="M18" s="166"/>
      <c r="N18" s="166"/>
      <c r="O18" s="166"/>
      <c r="P18" s="167"/>
    </row>
    <row r="19" spans="1:16" ht="13.5" customHeight="1" thickBot="1">
      <c r="A19" s="8" t="s">
        <v>96</v>
      </c>
      <c r="B19" s="9" t="s">
        <v>23</v>
      </c>
      <c r="C19" s="9" t="s">
        <v>51</v>
      </c>
      <c r="D19" s="10"/>
      <c r="E19" s="157"/>
      <c r="F19" s="160"/>
      <c r="G19" s="160"/>
      <c r="H19" s="160"/>
      <c r="I19" s="165" t="s">
        <v>53</v>
      </c>
      <c r="J19" s="166"/>
      <c r="K19" s="166"/>
      <c r="L19" s="167"/>
      <c r="M19" s="173" t="s">
        <v>10</v>
      </c>
      <c r="N19" s="174"/>
      <c r="O19" s="174"/>
      <c r="P19" s="175"/>
    </row>
    <row r="20" spans="1:16" ht="11.25">
      <c r="A20" s="8"/>
      <c r="B20" s="9"/>
      <c r="C20" s="9" t="s">
        <v>52</v>
      </c>
      <c r="D20" s="10" t="s">
        <v>0</v>
      </c>
      <c r="E20" s="157"/>
      <c r="F20" s="160"/>
      <c r="G20" s="160"/>
      <c r="H20" s="160"/>
      <c r="I20" s="11" t="s">
        <v>54</v>
      </c>
      <c r="J20" s="12" t="s">
        <v>55</v>
      </c>
      <c r="K20" s="172" t="s">
        <v>57</v>
      </c>
      <c r="L20" s="13" t="s">
        <v>58</v>
      </c>
      <c r="M20" s="11" t="s">
        <v>54</v>
      </c>
      <c r="N20" s="12" t="s">
        <v>55</v>
      </c>
      <c r="O20" s="172" t="s">
        <v>57</v>
      </c>
      <c r="P20" s="13" t="s">
        <v>58</v>
      </c>
    </row>
    <row r="21" spans="1:16" ht="12.75" customHeight="1" thickBot="1">
      <c r="A21" s="14"/>
      <c r="B21" s="15"/>
      <c r="C21" s="9"/>
      <c r="D21" s="16"/>
      <c r="E21" s="158"/>
      <c r="F21" s="161"/>
      <c r="G21" s="161"/>
      <c r="H21" s="161"/>
      <c r="I21" s="17" t="s">
        <v>106</v>
      </c>
      <c r="J21" s="17" t="s">
        <v>56</v>
      </c>
      <c r="K21" s="158"/>
      <c r="L21" s="18" t="s">
        <v>77</v>
      </c>
      <c r="M21" s="17" t="s">
        <v>106</v>
      </c>
      <c r="N21" s="17" t="s">
        <v>56</v>
      </c>
      <c r="O21" s="158"/>
      <c r="P21" s="18" t="s">
        <v>68</v>
      </c>
    </row>
    <row r="22" spans="1:24" s="2" customFormat="1" ht="11.25" thickBot="1">
      <c r="A22" s="19">
        <v>1</v>
      </c>
      <c r="B22" s="20" t="s">
        <v>19</v>
      </c>
      <c r="C22" s="20" t="s">
        <v>20</v>
      </c>
      <c r="D22" s="20" t="s">
        <v>21</v>
      </c>
      <c r="E22" s="20" t="s">
        <v>22</v>
      </c>
      <c r="F22" s="20" t="s">
        <v>24</v>
      </c>
      <c r="G22" s="20" t="s">
        <v>25</v>
      </c>
      <c r="H22" s="20" t="s">
        <v>59</v>
      </c>
      <c r="I22" s="20" t="s">
        <v>60</v>
      </c>
      <c r="J22" s="20" t="s">
        <v>61</v>
      </c>
      <c r="K22" s="20" t="s">
        <v>62</v>
      </c>
      <c r="L22" s="20" t="s">
        <v>63</v>
      </c>
      <c r="M22" s="20" t="s">
        <v>64</v>
      </c>
      <c r="N22" s="20" t="s">
        <v>65</v>
      </c>
      <c r="O22" s="20" t="s">
        <v>66</v>
      </c>
      <c r="P22" s="20" t="s">
        <v>67</v>
      </c>
      <c r="Q22" s="21"/>
      <c r="R22" s="22"/>
      <c r="S22" s="22"/>
      <c r="T22" s="22"/>
      <c r="U22" s="22"/>
      <c r="V22" s="22"/>
      <c r="W22" s="22"/>
      <c r="X22" s="22"/>
    </row>
    <row r="23" spans="1:16" ht="11.25">
      <c r="A23" s="64" t="s">
        <v>1</v>
      </c>
      <c r="B23" s="65"/>
      <c r="C23" s="64"/>
      <c r="D23" s="65" t="s">
        <v>3</v>
      </c>
      <c r="E23" s="23">
        <f>SUM(I23,M23)</f>
        <v>4387200</v>
      </c>
      <c r="F23" s="23">
        <f>SUM(J23,N23)</f>
        <v>4334320</v>
      </c>
      <c r="G23" s="23">
        <f>SUM(K23,O23)</f>
        <v>2532879</v>
      </c>
      <c r="H23" s="23">
        <f>G23/F23*100</f>
        <v>58.437748020450734</v>
      </c>
      <c r="I23" s="23">
        <f>SUM(I25,I29)</f>
        <v>4387200</v>
      </c>
      <c r="J23" s="23">
        <f>SUM(J25,J29)</f>
        <v>4334320</v>
      </c>
      <c r="K23" s="23">
        <f>SUM(K25,K29)</f>
        <v>2532879</v>
      </c>
      <c r="L23" s="23">
        <f>K23/J23*100</f>
        <v>58.437748020450734</v>
      </c>
      <c r="M23" s="24"/>
      <c r="N23" s="24"/>
      <c r="O23" s="23"/>
      <c r="P23" s="23"/>
    </row>
    <row r="24" spans="1:16" ht="11.25">
      <c r="A24" s="66"/>
      <c r="B24" s="67"/>
      <c r="C24" s="66"/>
      <c r="D24" s="83"/>
      <c r="E24" s="25"/>
      <c r="F24" s="25"/>
      <c r="G24" s="25"/>
      <c r="H24" s="26"/>
      <c r="I24" s="27"/>
      <c r="J24" s="27"/>
      <c r="K24" s="26"/>
      <c r="L24" s="26"/>
      <c r="M24" s="27"/>
      <c r="N24" s="27"/>
      <c r="O24" s="26"/>
      <c r="P24" s="26"/>
    </row>
    <row r="25" spans="1:22" s="108" customFormat="1" ht="11.25">
      <c r="A25" s="66" t="s">
        <v>12</v>
      </c>
      <c r="B25" s="67"/>
      <c r="C25" s="66"/>
      <c r="D25" s="83" t="s">
        <v>5</v>
      </c>
      <c r="E25" s="25">
        <f>SUM(I25,M25)</f>
        <v>4055000</v>
      </c>
      <c r="F25" s="25">
        <f>SUM(J25,N25)</f>
        <v>4135000</v>
      </c>
      <c r="G25" s="25">
        <f>SUM(K25)</f>
        <v>2400000</v>
      </c>
      <c r="H25" s="26">
        <f>G25/F25*100</f>
        <v>58.041112454655384</v>
      </c>
      <c r="I25" s="25">
        <f>SUM(I27:I27)</f>
        <v>4055000</v>
      </c>
      <c r="J25" s="26">
        <f>SUM(J26)</f>
        <v>4135000</v>
      </c>
      <c r="K25" s="26">
        <f>SUM(K26)</f>
        <v>2400000</v>
      </c>
      <c r="L25" s="26">
        <f>K25/J25*100</f>
        <v>58.041112454655384</v>
      </c>
      <c r="M25" s="27"/>
      <c r="N25" s="27"/>
      <c r="O25" s="26"/>
      <c r="P25" s="28"/>
      <c r="Q25" s="30"/>
      <c r="R25" s="30"/>
      <c r="S25" s="30"/>
      <c r="T25" s="30"/>
      <c r="U25" s="30"/>
      <c r="V25" s="30"/>
    </row>
    <row r="26" spans="1:22" s="110" customFormat="1" ht="11.25">
      <c r="A26" s="66"/>
      <c r="B26" s="67">
        <v>700</v>
      </c>
      <c r="C26" s="66"/>
      <c r="D26" s="83" t="s">
        <v>26</v>
      </c>
      <c r="E26" s="25">
        <f>SUM(I26,M26)</f>
        <v>4055000</v>
      </c>
      <c r="F26" s="25">
        <f>SUM(J26,N26)</f>
        <v>4135000</v>
      </c>
      <c r="G26" s="25">
        <f>SUM(K26)</f>
        <v>2400000</v>
      </c>
      <c r="H26" s="25">
        <f>G26/F26*100</f>
        <v>58.041112454655384</v>
      </c>
      <c r="I26" s="26">
        <f>SUM(I27:I27)</f>
        <v>4055000</v>
      </c>
      <c r="J26" s="25">
        <f>SUM(J27:J28)</f>
        <v>4135000</v>
      </c>
      <c r="K26" s="26">
        <f>SUM(K27:K27)</f>
        <v>2400000</v>
      </c>
      <c r="L26" s="25">
        <f>K26/J26*100</f>
        <v>58.041112454655384</v>
      </c>
      <c r="M26" s="27"/>
      <c r="N26" s="27"/>
      <c r="O26" s="26"/>
      <c r="P26" s="25"/>
      <c r="Q26" s="109"/>
      <c r="R26" s="59"/>
      <c r="S26" s="59"/>
      <c r="T26" s="59"/>
      <c r="U26" s="59"/>
      <c r="V26" s="59"/>
    </row>
    <row r="27" spans="1:22" s="108" customFormat="1" ht="11.25">
      <c r="A27" s="98"/>
      <c r="B27" s="111"/>
      <c r="C27" s="98">
        <v>70001</v>
      </c>
      <c r="D27" s="99" t="s">
        <v>50</v>
      </c>
      <c r="E27" s="34">
        <f>SUM(I27)</f>
        <v>4055000</v>
      </c>
      <c r="F27" s="34">
        <f>SUM(J27)</f>
        <v>4055000</v>
      </c>
      <c r="G27" s="34">
        <f>SUM(K27)</f>
        <v>2400000</v>
      </c>
      <c r="H27" s="34">
        <f>G27/F27*100</f>
        <v>59.1861898890259</v>
      </c>
      <c r="I27" s="28">
        <v>4055000</v>
      </c>
      <c r="J27" s="34">
        <v>4055000</v>
      </c>
      <c r="K27" s="28">
        <v>2400000</v>
      </c>
      <c r="L27" s="34">
        <f>K27/J27*100</f>
        <v>59.1861898890259</v>
      </c>
      <c r="M27" s="134"/>
      <c r="N27" s="134"/>
      <c r="O27" s="28"/>
      <c r="P27" s="34"/>
      <c r="Q27" s="39"/>
      <c r="R27" s="30"/>
      <c r="S27" s="30"/>
      <c r="T27" s="30"/>
      <c r="U27" s="30"/>
      <c r="V27" s="30"/>
    </row>
    <row r="28" spans="1:16" s="30" customFormat="1" ht="11.25">
      <c r="A28" s="98"/>
      <c r="B28" s="111"/>
      <c r="C28" s="98">
        <v>70095</v>
      </c>
      <c r="D28" s="99" t="s">
        <v>102</v>
      </c>
      <c r="E28" s="34"/>
      <c r="F28" s="34">
        <f>SUM(J28)</f>
        <v>80000</v>
      </c>
      <c r="G28" s="34"/>
      <c r="H28" s="34"/>
      <c r="I28" s="28"/>
      <c r="J28" s="34">
        <v>80000</v>
      </c>
      <c r="K28" s="28"/>
      <c r="L28" s="34"/>
      <c r="M28" s="134"/>
      <c r="N28" s="134"/>
      <c r="O28" s="28"/>
      <c r="P28" s="34"/>
    </row>
    <row r="29" spans="1:16" s="59" customFormat="1" ht="11.25">
      <c r="A29" s="66" t="s">
        <v>13</v>
      </c>
      <c r="B29" s="67"/>
      <c r="C29" s="66"/>
      <c r="D29" s="83" t="s">
        <v>6</v>
      </c>
      <c r="E29" s="25">
        <f>SUM(E30)</f>
        <v>332200</v>
      </c>
      <c r="F29" s="25">
        <f>SUM(F30)</f>
        <v>199320</v>
      </c>
      <c r="G29" s="25">
        <f>SUM(K29)</f>
        <v>132879</v>
      </c>
      <c r="H29" s="25">
        <f>G29/F29*100</f>
        <v>66.66616496086695</v>
      </c>
      <c r="I29" s="26">
        <f aca="true" t="shared" si="0" ref="I29:K30">SUM(I30)</f>
        <v>332200</v>
      </c>
      <c r="J29" s="25">
        <f t="shared" si="0"/>
        <v>199320</v>
      </c>
      <c r="K29" s="26">
        <f t="shared" si="0"/>
        <v>132879</v>
      </c>
      <c r="L29" s="25">
        <f>K29/J29*100</f>
        <v>66.66616496086695</v>
      </c>
      <c r="M29" s="27"/>
      <c r="N29" s="27"/>
      <c r="O29" s="26"/>
      <c r="P29" s="25"/>
    </row>
    <row r="30" spans="1:16" s="59" customFormat="1" ht="11.25">
      <c r="A30" s="66"/>
      <c r="B30" s="67">
        <v>801</v>
      </c>
      <c r="C30" s="66"/>
      <c r="D30" s="83" t="s">
        <v>27</v>
      </c>
      <c r="E30" s="25">
        <f>SUM(E31)</f>
        <v>332200</v>
      </c>
      <c r="F30" s="25">
        <f>SUM(F31)</f>
        <v>199320</v>
      </c>
      <c r="G30" s="25">
        <f>SUM(K30)</f>
        <v>132879</v>
      </c>
      <c r="H30" s="25">
        <f>G30/F30*100</f>
        <v>66.66616496086695</v>
      </c>
      <c r="I30" s="26">
        <f t="shared" si="0"/>
        <v>332200</v>
      </c>
      <c r="J30" s="25">
        <f t="shared" si="0"/>
        <v>199320</v>
      </c>
      <c r="K30" s="26">
        <f t="shared" si="0"/>
        <v>132879</v>
      </c>
      <c r="L30" s="25">
        <f>K30/J30*100</f>
        <v>66.66616496086695</v>
      </c>
      <c r="M30" s="27"/>
      <c r="N30" s="27"/>
      <c r="O30" s="26"/>
      <c r="P30" s="25"/>
    </row>
    <row r="31" spans="1:16" s="30" customFormat="1" ht="11.25">
      <c r="A31" s="98"/>
      <c r="B31" s="111"/>
      <c r="C31" s="98">
        <v>80197</v>
      </c>
      <c r="D31" s="99" t="s">
        <v>6</v>
      </c>
      <c r="E31" s="34">
        <f>SUM(I31)</f>
        <v>332200</v>
      </c>
      <c r="F31" s="34">
        <f>SUM(J31)</f>
        <v>199320</v>
      </c>
      <c r="G31" s="34">
        <f>SUM(K31)</f>
        <v>132879</v>
      </c>
      <c r="H31" s="34">
        <f>G31/F31*100</f>
        <v>66.66616496086695</v>
      </c>
      <c r="I31" s="28">
        <v>332200</v>
      </c>
      <c r="J31" s="34">
        <v>199320</v>
      </c>
      <c r="K31" s="28">
        <v>132879</v>
      </c>
      <c r="L31" s="34">
        <f>K31/J31*100</f>
        <v>66.66616496086695</v>
      </c>
      <c r="M31" s="134"/>
      <c r="N31" s="134"/>
      <c r="O31" s="28"/>
      <c r="P31" s="34"/>
    </row>
    <row r="32" spans="1:16" ht="12" thickBot="1">
      <c r="A32" s="68"/>
      <c r="B32" s="69"/>
      <c r="C32" s="68"/>
      <c r="D32" s="84"/>
      <c r="E32" s="35"/>
      <c r="F32" s="35"/>
      <c r="G32" s="35"/>
      <c r="H32" s="35"/>
      <c r="I32" s="36"/>
      <c r="J32" s="36"/>
      <c r="K32" s="36"/>
      <c r="L32" s="35"/>
      <c r="M32" s="37"/>
      <c r="N32" s="37"/>
      <c r="O32" s="36"/>
      <c r="P32" s="35"/>
    </row>
    <row r="33" spans="1:16" ht="11.25">
      <c r="A33" s="70" t="s">
        <v>14</v>
      </c>
      <c r="B33" s="71"/>
      <c r="C33" s="70"/>
      <c r="D33" s="71" t="s">
        <v>7</v>
      </c>
      <c r="E33" s="23">
        <f>SUM(I33,M33)</f>
        <v>26059410</v>
      </c>
      <c r="F33" s="23">
        <f>SUM(J33,N33)</f>
        <v>25828223.35</v>
      </c>
      <c r="G33" s="23">
        <f>SUM(K33,O33)</f>
        <v>11617635</v>
      </c>
      <c r="H33" s="26">
        <f>G33/F33*100</f>
        <v>44.98038770444502</v>
      </c>
      <c r="I33" s="23">
        <f>SUM(I47+I35)</f>
        <v>10738070</v>
      </c>
      <c r="J33" s="23">
        <f>SUM(J47+J35)</f>
        <v>11004070</v>
      </c>
      <c r="K33" s="23">
        <f>SUM(K47+K35)</f>
        <v>4981752</v>
      </c>
      <c r="L33" s="26">
        <f>K33/J33*100</f>
        <v>45.271903940996374</v>
      </c>
      <c r="M33" s="23">
        <f>SUM(M47+M35)</f>
        <v>15321340</v>
      </c>
      <c r="N33" s="23">
        <f>SUM(N47+N35)</f>
        <v>14824153.35</v>
      </c>
      <c r="O33" s="23">
        <f>SUM(O47+O35)</f>
        <v>6635883</v>
      </c>
      <c r="P33" s="26">
        <f>O33/N33*100</f>
        <v>44.76399321651648</v>
      </c>
    </row>
    <row r="34" spans="1:16" ht="11.25">
      <c r="A34" s="66"/>
      <c r="B34" s="67"/>
      <c r="C34" s="66"/>
      <c r="D34" s="83"/>
      <c r="E34" s="25"/>
      <c r="F34" s="25"/>
      <c r="G34" s="25"/>
      <c r="H34" s="26"/>
      <c r="I34" s="26"/>
      <c r="J34" s="26"/>
      <c r="K34" s="26"/>
      <c r="L34" s="26"/>
      <c r="M34" s="27"/>
      <c r="N34" s="27"/>
      <c r="O34" s="26"/>
      <c r="P34" s="26"/>
    </row>
    <row r="35" spans="1:16" ht="11.25">
      <c r="A35" s="72" t="s">
        <v>15</v>
      </c>
      <c r="B35" s="77"/>
      <c r="C35" s="72"/>
      <c r="D35" s="89" t="s">
        <v>9</v>
      </c>
      <c r="E35" s="26">
        <f>SUM(I35,M35)</f>
        <v>11100210</v>
      </c>
      <c r="F35" s="26">
        <f>SUM(J35,N35)</f>
        <v>11466210</v>
      </c>
      <c r="G35" s="26">
        <f>SUM(K35,O35)</f>
        <v>5739260</v>
      </c>
      <c r="H35" s="25">
        <f>G35/F35*100</f>
        <v>50.05367946339724</v>
      </c>
      <c r="I35" s="25">
        <f>SUM(I39,I36)</f>
        <v>3008000</v>
      </c>
      <c r="J35" s="25">
        <f>SUM(,J36,J39)</f>
        <v>3274000</v>
      </c>
      <c r="K35" s="25">
        <f>SUM(,K36,K39)</f>
        <v>1638300</v>
      </c>
      <c r="L35" s="25">
        <f>K35/J35*100</f>
        <v>50.03970678069639</v>
      </c>
      <c r="M35" s="25">
        <f>SUM(M39)</f>
        <v>8092210</v>
      </c>
      <c r="N35" s="25">
        <f>SUM(N39)</f>
        <v>8192210</v>
      </c>
      <c r="O35" s="25">
        <f>SUM(O39)</f>
        <v>4100960</v>
      </c>
      <c r="P35" s="25">
        <f>O35/N35*100</f>
        <v>50.05926361750981</v>
      </c>
    </row>
    <row r="36" spans="1:16" s="33" customFormat="1" ht="11.25">
      <c r="A36" s="72"/>
      <c r="B36" s="72">
        <v>851</v>
      </c>
      <c r="C36" s="72"/>
      <c r="D36" s="86" t="s">
        <v>37</v>
      </c>
      <c r="E36" s="29">
        <f>SUM(E37)</f>
        <v>15000</v>
      </c>
      <c r="F36" s="29">
        <f>SUM(F37)</f>
        <v>16000</v>
      </c>
      <c r="G36" s="29">
        <f>SUM(G37)</f>
        <v>9300</v>
      </c>
      <c r="H36" s="31">
        <f>G36/F36*100</f>
        <v>58.12500000000001</v>
      </c>
      <c r="I36" s="31">
        <f>SUM(I37)</f>
        <v>15000</v>
      </c>
      <c r="J36" s="31">
        <f>SUM(J37)</f>
        <v>16000</v>
      </c>
      <c r="K36" s="31">
        <f>SUM(K37)</f>
        <v>9300</v>
      </c>
      <c r="L36" s="31">
        <f>K36/J36*100</f>
        <v>58.12500000000001</v>
      </c>
      <c r="M36" s="31"/>
      <c r="N36" s="31"/>
      <c r="O36" s="31"/>
      <c r="P36" s="31"/>
    </row>
    <row r="37" spans="1:17" s="30" customFormat="1" ht="12.75" customHeight="1">
      <c r="A37" s="72"/>
      <c r="B37" s="135"/>
      <c r="C37" s="73">
        <v>85154</v>
      </c>
      <c r="D37" s="136" t="s">
        <v>42</v>
      </c>
      <c r="E37" s="28">
        <f>SUM(I37)</f>
        <v>15000</v>
      </c>
      <c r="F37" s="28">
        <f>SUM(J37)</f>
        <v>16000</v>
      </c>
      <c r="G37" s="28">
        <f>SUM(K37)</f>
        <v>9300</v>
      </c>
      <c r="H37" s="34">
        <f>G37/F37*100</f>
        <v>58.12500000000001</v>
      </c>
      <c r="I37" s="34">
        <v>15000</v>
      </c>
      <c r="J37" s="34">
        <v>16000</v>
      </c>
      <c r="K37" s="34">
        <v>9300</v>
      </c>
      <c r="L37" s="34">
        <f>K37/J37*100</f>
        <v>58.12500000000001</v>
      </c>
      <c r="M37" s="25"/>
      <c r="N37" s="25"/>
      <c r="O37" s="25"/>
      <c r="P37" s="34"/>
      <c r="Q37" s="39"/>
    </row>
    <row r="38" spans="1:34" ht="11.25">
      <c r="A38" s="66"/>
      <c r="B38" s="67"/>
      <c r="C38" s="66"/>
      <c r="D38" s="83"/>
      <c r="E38" s="26"/>
      <c r="F38" s="26"/>
      <c r="G38" s="26"/>
      <c r="H38" s="25"/>
      <c r="I38" s="26"/>
      <c r="J38" s="26"/>
      <c r="K38" s="26"/>
      <c r="L38" s="25"/>
      <c r="M38" s="26"/>
      <c r="N38" s="26"/>
      <c r="O38" s="26"/>
      <c r="P38" s="25"/>
      <c r="Q38" s="39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</row>
    <row r="39" spans="1:34" s="40" customFormat="1" ht="11.25">
      <c r="A39" s="66"/>
      <c r="B39" s="67">
        <v>921</v>
      </c>
      <c r="C39" s="66"/>
      <c r="D39" s="83" t="s">
        <v>28</v>
      </c>
      <c r="E39" s="29">
        <f>SUM(E40:E44)</f>
        <v>11085210</v>
      </c>
      <c r="F39" s="29">
        <f>SUM(F40:F44)</f>
        <v>11450210</v>
      </c>
      <c r="G39" s="29">
        <f>SUM(G40:G44)</f>
        <v>5729960</v>
      </c>
      <c r="H39" s="31">
        <f aca="true" t="shared" si="1" ref="H39:H44">G39/F39*100</f>
        <v>50.04240096906519</v>
      </c>
      <c r="I39" s="29">
        <f>SUM(I40:I44)</f>
        <v>2993000</v>
      </c>
      <c r="J39" s="29">
        <f>SUM(J40:J44)</f>
        <v>3258000</v>
      </c>
      <c r="K39" s="29">
        <f>SUM(K40:K44)</f>
        <v>1629000</v>
      </c>
      <c r="L39" s="31">
        <f>K39/J39*100</f>
        <v>50</v>
      </c>
      <c r="M39" s="29">
        <f>SUM(M40:M44)</f>
        <v>8092210</v>
      </c>
      <c r="N39" s="29">
        <f>SUM(N40:N44)</f>
        <v>8192210</v>
      </c>
      <c r="O39" s="29">
        <f>SUM(O40:O44)</f>
        <v>4100960</v>
      </c>
      <c r="P39" s="31">
        <f>O39/N39*100</f>
        <v>50.05926361750981</v>
      </c>
      <c r="Q39" s="32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</row>
    <row r="40" spans="1:17" s="30" customFormat="1" ht="11.25">
      <c r="A40" s="137"/>
      <c r="B40" s="112"/>
      <c r="C40" s="137">
        <v>92106</v>
      </c>
      <c r="D40" s="113" t="s">
        <v>79</v>
      </c>
      <c r="E40" s="138">
        <f>SUM(M40)</f>
        <v>1500000</v>
      </c>
      <c r="F40" s="138">
        <f>SUM(N40)</f>
        <v>1600000</v>
      </c>
      <c r="G40" s="138">
        <f>SUM(O40)</f>
        <v>845450</v>
      </c>
      <c r="H40" s="47">
        <f t="shared" si="1"/>
        <v>52.840624999999996</v>
      </c>
      <c r="I40" s="138"/>
      <c r="J40" s="138"/>
      <c r="K40" s="138"/>
      <c r="L40" s="47"/>
      <c r="M40" s="138">
        <v>1500000</v>
      </c>
      <c r="N40" s="138">
        <v>1600000</v>
      </c>
      <c r="O40" s="138">
        <v>845450</v>
      </c>
      <c r="P40" s="47">
        <f>O40/N40*100</f>
        <v>52.840624999999996</v>
      </c>
      <c r="Q40" s="39"/>
    </row>
    <row r="41" spans="1:17" s="30" customFormat="1" ht="11.25">
      <c r="A41" s="72"/>
      <c r="B41" s="72"/>
      <c r="C41" s="73">
        <v>92109</v>
      </c>
      <c r="D41" s="85" t="s">
        <v>30</v>
      </c>
      <c r="E41" s="34">
        <f>SUM(I41)</f>
        <v>2993000</v>
      </c>
      <c r="F41" s="34">
        <f>SUM(J41)</f>
        <v>3223000</v>
      </c>
      <c r="G41" s="34">
        <f>SUM(K41)</f>
        <v>1594000</v>
      </c>
      <c r="H41" s="34">
        <f t="shared" si="1"/>
        <v>49.4570276140242</v>
      </c>
      <c r="I41" s="34">
        <v>2993000</v>
      </c>
      <c r="J41" s="34">
        <v>3223000</v>
      </c>
      <c r="K41" s="34">
        <v>1594000</v>
      </c>
      <c r="L41" s="34">
        <f>K41/J41*100</f>
        <v>49.4570276140242</v>
      </c>
      <c r="M41" s="34"/>
      <c r="N41" s="34"/>
      <c r="O41" s="34"/>
      <c r="P41" s="34"/>
      <c r="Q41" s="39"/>
    </row>
    <row r="42" spans="1:17" s="30" customFormat="1" ht="11.25">
      <c r="A42" s="73"/>
      <c r="B42" s="73"/>
      <c r="C42" s="73">
        <v>92110</v>
      </c>
      <c r="D42" s="85" t="s">
        <v>29</v>
      </c>
      <c r="E42" s="28">
        <f>SUM(M42)</f>
        <v>894210</v>
      </c>
      <c r="F42" s="28">
        <f>SUM(N42)</f>
        <v>894210</v>
      </c>
      <c r="G42" s="28">
        <f>SUM(O42)</f>
        <v>496510</v>
      </c>
      <c r="H42" s="34">
        <f t="shared" si="1"/>
        <v>55.52498853736818</v>
      </c>
      <c r="I42" s="34"/>
      <c r="J42" s="34"/>
      <c r="K42" s="34"/>
      <c r="L42" s="34"/>
      <c r="M42" s="34">
        <v>894210</v>
      </c>
      <c r="N42" s="28">
        <v>894210</v>
      </c>
      <c r="O42" s="34">
        <v>496510</v>
      </c>
      <c r="P42" s="34">
        <f>O42/N42*100</f>
        <v>55.52498853736818</v>
      </c>
      <c r="Q42" s="39"/>
    </row>
    <row r="43" spans="1:17" s="30" customFormat="1" ht="11.25">
      <c r="A43" s="72"/>
      <c r="B43" s="72"/>
      <c r="C43" s="73">
        <v>92116</v>
      </c>
      <c r="D43" s="85" t="s">
        <v>31</v>
      </c>
      <c r="E43" s="28">
        <f>SUM(M43)</f>
        <v>3732700</v>
      </c>
      <c r="F43" s="28">
        <f>SUM(N43,J43,)</f>
        <v>3767700</v>
      </c>
      <c r="G43" s="28">
        <f>SUM(O43,K43,)</f>
        <v>1914000</v>
      </c>
      <c r="H43" s="34">
        <f t="shared" si="1"/>
        <v>50.80022294768691</v>
      </c>
      <c r="I43" s="34"/>
      <c r="J43" s="34">
        <v>35000</v>
      </c>
      <c r="K43" s="34">
        <v>35000</v>
      </c>
      <c r="L43" s="34">
        <f>K43/J43*100</f>
        <v>100</v>
      </c>
      <c r="M43" s="34">
        <v>3732700</v>
      </c>
      <c r="N43" s="34">
        <v>3732700</v>
      </c>
      <c r="O43" s="34">
        <v>1879000</v>
      </c>
      <c r="P43" s="34">
        <f>O43/N43*100</f>
        <v>50.338896777131836</v>
      </c>
      <c r="Q43" s="39"/>
    </row>
    <row r="44" spans="1:17" s="30" customFormat="1" ht="11.25">
      <c r="A44" s="72"/>
      <c r="B44" s="72"/>
      <c r="C44" s="73">
        <v>92118</v>
      </c>
      <c r="D44" s="85" t="s">
        <v>32</v>
      </c>
      <c r="E44" s="28">
        <f>SUM(M44)</f>
        <v>1965300</v>
      </c>
      <c r="F44" s="28">
        <f>SUM(N44)</f>
        <v>1965300</v>
      </c>
      <c r="G44" s="28">
        <f>SUM(O44)</f>
        <v>880000</v>
      </c>
      <c r="H44" s="34">
        <f t="shared" si="1"/>
        <v>44.77687884801303</v>
      </c>
      <c r="I44" s="34"/>
      <c r="J44" s="34"/>
      <c r="K44" s="34"/>
      <c r="L44" s="34"/>
      <c r="M44" s="34">
        <v>1965300</v>
      </c>
      <c r="N44" s="34">
        <v>1965300</v>
      </c>
      <c r="O44" s="34">
        <v>880000</v>
      </c>
      <c r="P44" s="34">
        <f>O44/N44*100</f>
        <v>44.77687884801303</v>
      </c>
      <c r="Q44" s="39"/>
    </row>
    <row r="45" spans="1:17" s="30" customFormat="1" ht="11.25">
      <c r="A45" s="72"/>
      <c r="B45" s="72"/>
      <c r="C45" s="73"/>
      <c r="D45" s="87"/>
      <c r="E45" s="26"/>
      <c r="F45" s="26"/>
      <c r="G45" s="26"/>
      <c r="H45" s="34"/>
      <c r="I45" s="34"/>
      <c r="J45" s="34"/>
      <c r="K45" s="34"/>
      <c r="L45" s="34"/>
      <c r="M45" s="34"/>
      <c r="N45" s="34"/>
      <c r="O45" s="34"/>
      <c r="P45" s="34"/>
      <c r="Q45" s="39"/>
    </row>
    <row r="46" spans="1:34" ht="11.25">
      <c r="A46" s="72" t="s">
        <v>16</v>
      </c>
      <c r="B46" s="72"/>
      <c r="C46" s="72"/>
      <c r="D46" s="89" t="s">
        <v>107</v>
      </c>
      <c r="E46" s="26"/>
      <c r="F46" s="26"/>
      <c r="G46" s="26"/>
      <c r="H46" s="34"/>
      <c r="I46" s="34"/>
      <c r="J46" s="34"/>
      <c r="K46" s="34"/>
      <c r="L46" s="34"/>
      <c r="M46" s="34"/>
      <c r="N46" s="34"/>
      <c r="O46" s="34"/>
      <c r="P46" s="34"/>
      <c r="Q46" s="39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</row>
    <row r="47" spans="1:17" s="30" customFormat="1" ht="11.25">
      <c r="A47" s="72"/>
      <c r="B47" s="72"/>
      <c r="C47" s="72"/>
      <c r="D47" s="89" t="s">
        <v>71</v>
      </c>
      <c r="E47" s="26">
        <f aca="true" t="shared" si="2" ref="E47:G48">SUM(I47,M47)</f>
        <v>14959200</v>
      </c>
      <c r="F47" s="26">
        <f t="shared" si="2"/>
        <v>14362013.35</v>
      </c>
      <c r="G47" s="26">
        <f t="shared" si="2"/>
        <v>5878375</v>
      </c>
      <c r="H47" s="25">
        <f>G47/F47*100</f>
        <v>40.93002044173703</v>
      </c>
      <c r="I47" s="25">
        <f>SUM(I48,I69)</f>
        <v>7730070</v>
      </c>
      <c r="J47" s="25">
        <f>SUM(J48,J6,J65,J69,)</f>
        <v>7730070</v>
      </c>
      <c r="K47" s="25">
        <f>SUM(K48,K64,K69,)</f>
        <v>3343452</v>
      </c>
      <c r="L47" s="25">
        <f>K47/J47*100</f>
        <v>43.252544931675914</v>
      </c>
      <c r="M47" s="25">
        <f>SUM(M48,M65,M69,)</f>
        <v>7229130</v>
      </c>
      <c r="N47" s="25">
        <f>SUM(N48,N65,N69)</f>
        <v>6631943.35</v>
      </c>
      <c r="O47" s="25">
        <f>SUM(O48,O65,O69)</f>
        <v>2534923</v>
      </c>
      <c r="P47" s="25">
        <f>O47/N47*100</f>
        <v>38.22292903029698</v>
      </c>
      <c r="Q47" s="39"/>
    </row>
    <row r="48" spans="1:17" s="33" customFormat="1" ht="11.25">
      <c r="A48" s="74"/>
      <c r="B48" s="74">
        <v>801</v>
      </c>
      <c r="C48" s="74"/>
      <c r="D48" s="88" t="s">
        <v>27</v>
      </c>
      <c r="E48" s="29">
        <f>SUM(E61:E62,E49:E54)</f>
        <v>14071950</v>
      </c>
      <c r="F48" s="29">
        <f>SUM(F61:F62,F49:F54)</f>
        <v>13497716.35</v>
      </c>
      <c r="G48" s="29">
        <f t="shared" si="2"/>
        <v>5589154</v>
      </c>
      <c r="H48" s="31">
        <f>G48/F48*100</f>
        <v>41.408145311929005</v>
      </c>
      <c r="I48" s="43">
        <f>SUM(I49:I54)</f>
        <v>7730070</v>
      </c>
      <c r="J48" s="43">
        <f>SUM(,J49:J54)</f>
        <v>7707623</v>
      </c>
      <c r="K48" s="43">
        <f>SUM(K49:K54)</f>
        <v>3334099</v>
      </c>
      <c r="L48" s="31">
        <f>K48/J48*100</f>
        <v>43.25716242218904</v>
      </c>
      <c r="M48" s="43">
        <f>SUM(M61:M62)</f>
        <v>6341880</v>
      </c>
      <c r="N48" s="43">
        <f>SUM(N61:N62)</f>
        <v>5790093.35</v>
      </c>
      <c r="O48" s="43">
        <f>SUM(O61:O62)</f>
        <v>2255055</v>
      </c>
      <c r="P48" s="31">
        <f>O48/N48*100</f>
        <v>38.946781402064964</v>
      </c>
      <c r="Q48" s="32"/>
    </row>
    <row r="49" spans="1:17" s="30" customFormat="1" ht="11.25">
      <c r="A49" s="73"/>
      <c r="B49" s="73"/>
      <c r="C49" s="73">
        <v>80101</v>
      </c>
      <c r="D49" s="85" t="s">
        <v>41</v>
      </c>
      <c r="E49" s="28">
        <f>SUM(I49)</f>
        <v>526700</v>
      </c>
      <c r="F49" s="28">
        <f>SUM(J49)</f>
        <v>526700</v>
      </c>
      <c r="G49" s="28">
        <f>SUM(K49)</f>
        <v>207851</v>
      </c>
      <c r="H49" s="34">
        <f>G49/F49*100</f>
        <v>39.46288209606987</v>
      </c>
      <c r="I49" s="34">
        <v>526700</v>
      </c>
      <c r="J49" s="34">
        <v>526700</v>
      </c>
      <c r="K49" s="34">
        <v>207851</v>
      </c>
      <c r="L49" s="34">
        <f>K49/J49*100</f>
        <v>39.46288209606987</v>
      </c>
      <c r="M49" s="34"/>
      <c r="N49" s="34"/>
      <c r="O49" s="34"/>
      <c r="P49" s="34"/>
      <c r="Q49" s="39"/>
    </row>
    <row r="50" spans="1:17" s="30" customFormat="1" ht="11.25">
      <c r="A50" s="73"/>
      <c r="B50" s="73"/>
      <c r="C50" s="73">
        <v>80103</v>
      </c>
      <c r="D50" s="85" t="s">
        <v>91</v>
      </c>
      <c r="E50" s="28"/>
      <c r="F50" s="28"/>
      <c r="G50" s="28"/>
      <c r="H50" s="34"/>
      <c r="I50" s="34"/>
      <c r="J50" s="34"/>
      <c r="K50" s="34"/>
      <c r="L50" s="34"/>
      <c r="M50" s="34"/>
      <c r="N50" s="34"/>
      <c r="O50" s="34"/>
      <c r="P50" s="34"/>
      <c r="Q50" s="39"/>
    </row>
    <row r="51" spans="1:17" s="30" customFormat="1" ht="11.25">
      <c r="A51" s="73"/>
      <c r="B51" s="73"/>
      <c r="C51" s="73"/>
      <c r="D51" s="85" t="s">
        <v>92</v>
      </c>
      <c r="E51" s="28">
        <f>SUM(I51)</f>
        <v>12710</v>
      </c>
      <c r="F51" s="28">
        <f>SUM(J51)</f>
        <v>12710</v>
      </c>
      <c r="G51" s="28"/>
      <c r="H51" s="34"/>
      <c r="I51" s="34">
        <v>12710</v>
      </c>
      <c r="J51" s="34">
        <v>12710</v>
      </c>
      <c r="K51" s="34"/>
      <c r="L51" s="34"/>
      <c r="M51" s="34"/>
      <c r="N51" s="34"/>
      <c r="O51" s="34"/>
      <c r="P51" s="34"/>
      <c r="Q51" s="39"/>
    </row>
    <row r="52" spans="1:17" s="30" customFormat="1" ht="11.25">
      <c r="A52" s="73"/>
      <c r="B52" s="73"/>
      <c r="C52" s="73">
        <v>80104</v>
      </c>
      <c r="D52" s="85" t="s">
        <v>33</v>
      </c>
      <c r="E52" s="28">
        <f>SUM(I52,M52,)</f>
        <v>5204410</v>
      </c>
      <c r="F52" s="28">
        <f>SUM(J52,N52,)</f>
        <v>4864663</v>
      </c>
      <c r="G52" s="28">
        <f>SUM(K52)</f>
        <v>2147021</v>
      </c>
      <c r="H52" s="34">
        <f>G52/F52*100</f>
        <v>44.13504080344312</v>
      </c>
      <c r="I52" s="34">
        <v>5204410</v>
      </c>
      <c r="J52" s="34">
        <v>4864663</v>
      </c>
      <c r="K52" s="34">
        <v>2147021</v>
      </c>
      <c r="L52" s="34">
        <f>K52/J52*100</f>
        <v>44.13504080344312</v>
      </c>
      <c r="M52" s="34"/>
      <c r="N52" s="34"/>
      <c r="O52" s="34"/>
      <c r="P52" s="34"/>
      <c r="Q52" s="39"/>
    </row>
    <row r="53" spans="1:17" s="30" customFormat="1" ht="11.25">
      <c r="A53" s="73"/>
      <c r="B53" s="73"/>
      <c r="C53" s="73">
        <v>80106</v>
      </c>
      <c r="D53" s="85" t="s">
        <v>109</v>
      </c>
      <c r="E53" s="28"/>
      <c r="F53" s="28">
        <f>SUM(J53,N53,)</f>
        <v>317300</v>
      </c>
      <c r="G53" s="28">
        <f>SUM(K53,O53,)</f>
        <v>111864</v>
      </c>
      <c r="H53" s="34">
        <f>G53/F53*100</f>
        <v>35.25496375669713</v>
      </c>
      <c r="I53" s="34"/>
      <c r="J53" s="34">
        <v>317300</v>
      </c>
      <c r="K53" s="34">
        <v>111864</v>
      </c>
      <c r="L53" s="34">
        <f>K53/J53*100</f>
        <v>35.25496375669713</v>
      </c>
      <c r="M53" s="34"/>
      <c r="N53" s="34"/>
      <c r="O53" s="34"/>
      <c r="P53" s="34"/>
      <c r="Q53" s="39"/>
    </row>
    <row r="54" spans="1:34" s="30" customFormat="1" ht="11.25">
      <c r="A54" s="73"/>
      <c r="B54" s="73"/>
      <c r="C54" s="73">
        <v>80110</v>
      </c>
      <c r="D54" s="85" t="s">
        <v>34</v>
      </c>
      <c r="E54" s="28">
        <f>SUM(I54,M54,)</f>
        <v>1986250</v>
      </c>
      <c r="F54" s="28">
        <f>SUM(J54,N54,)</f>
        <v>1986250</v>
      </c>
      <c r="G54" s="28">
        <f>SUM(K54)</f>
        <v>867363</v>
      </c>
      <c r="H54" s="34">
        <f>G54/F54*100</f>
        <v>43.668370044052864</v>
      </c>
      <c r="I54" s="34">
        <v>1986250</v>
      </c>
      <c r="J54" s="34">
        <v>1986250</v>
      </c>
      <c r="K54" s="34">
        <v>867363</v>
      </c>
      <c r="L54" s="34">
        <f>K54/J54*100</f>
        <v>43.668370044052864</v>
      </c>
      <c r="M54" s="34"/>
      <c r="N54" s="34"/>
      <c r="O54" s="34"/>
      <c r="P54" s="34"/>
      <c r="Q54" s="39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</row>
    <row r="55" spans="1:16" s="30" customFormat="1" ht="11.25">
      <c r="A55" s="44"/>
      <c r="B55" s="44"/>
      <c r="C55" s="44"/>
      <c r="E55" s="45"/>
      <c r="F55" s="45"/>
      <c r="G55" s="45"/>
      <c r="H55" s="46"/>
      <c r="I55" s="46"/>
      <c r="J55" s="46"/>
      <c r="K55" s="46"/>
      <c r="L55" s="46"/>
      <c r="M55" s="46"/>
      <c r="N55" s="46"/>
      <c r="O55" s="46"/>
      <c r="P55" s="46"/>
    </row>
    <row r="56" spans="1:16" s="30" customFormat="1" ht="11.25">
      <c r="A56" s="44"/>
      <c r="B56" s="44"/>
      <c r="C56" s="44"/>
      <c r="E56" s="45"/>
      <c r="F56" s="45"/>
      <c r="G56" s="45"/>
      <c r="H56" s="46"/>
      <c r="I56" s="46"/>
      <c r="J56" s="46"/>
      <c r="K56" s="46"/>
      <c r="L56" s="46"/>
      <c r="M56" s="46"/>
      <c r="N56" s="46"/>
      <c r="O56" s="46"/>
      <c r="P56" s="46"/>
    </row>
    <row r="57" spans="1:16" s="30" customFormat="1" ht="11.25">
      <c r="A57" s="44"/>
      <c r="B57" s="44"/>
      <c r="C57" s="44"/>
      <c r="E57" s="45"/>
      <c r="F57" s="45"/>
      <c r="G57" s="45"/>
      <c r="H57" s="46"/>
      <c r="I57" s="46"/>
      <c r="J57" s="46"/>
      <c r="K57" s="46"/>
      <c r="L57" s="46"/>
      <c r="M57" s="46"/>
      <c r="N57" s="46"/>
      <c r="O57" s="46"/>
      <c r="P57" s="46"/>
    </row>
    <row r="58" spans="1:16" s="30" customFormat="1" ht="11.25">
      <c r="A58" s="44"/>
      <c r="B58" s="44"/>
      <c r="C58" s="44"/>
      <c r="E58" s="45"/>
      <c r="F58" s="45"/>
      <c r="G58" s="45"/>
      <c r="H58" s="46"/>
      <c r="I58" s="46"/>
      <c r="J58" s="46"/>
      <c r="K58" s="46"/>
      <c r="L58" s="46"/>
      <c r="M58" s="46"/>
      <c r="N58" s="46"/>
      <c r="O58" s="46"/>
      <c r="P58" s="46"/>
    </row>
    <row r="59" spans="1:16" s="30" customFormat="1" ht="12" thickBot="1">
      <c r="A59" s="168" t="s">
        <v>97</v>
      </c>
      <c r="B59" s="169"/>
      <c r="C59" s="169"/>
      <c r="D59" s="169"/>
      <c r="E59" s="169"/>
      <c r="F59" s="169"/>
      <c r="G59" s="169"/>
      <c r="H59" s="169"/>
      <c r="I59" s="169"/>
      <c r="J59" s="169"/>
      <c r="K59" s="169"/>
      <c r="L59" s="169"/>
      <c r="M59" s="169"/>
      <c r="N59" s="169"/>
      <c r="O59" s="169"/>
      <c r="P59" s="169"/>
    </row>
    <row r="60" spans="1:16" s="30" customFormat="1" ht="12" thickBot="1">
      <c r="A60" s="19">
        <v>1</v>
      </c>
      <c r="B60" s="20" t="s">
        <v>19</v>
      </c>
      <c r="C60" s="20" t="s">
        <v>20</v>
      </c>
      <c r="D60" s="20" t="s">
        <v>21</v>
      </c>
      <c r="E60" s="20" t="s">
        <v>22</v>
      </c>
      <c r="F60" s="20" t="s">
        <v>24</v>
      </c>
      <c r="G60" s="20" t="s">
        <v>25</v>
      </c>
      <c r="H60" s="20" t="s">
        <v>59</v>
      </c>
      <c r="I60" s="20" t="s">
        <v>60</v>
      </c>
      <c r="J60" s="20" t="s">
        <v>61</v>
      </c>
      <c r="K60" s="20" t="s">
        <v>62</v>
      </c>
      <c r="L60" s="20" t="s">
        <v>63</v>
      </c>
      <c r="M60" s="20" t="s">
        <v>64</v>
      </c>
      <c r="N60" s="20" t="s">
        <v>65</v>
      </c>
      <c r="O60" s="20" t="s">
        <v>66</v>
      </c>
      <c r="P60" s="20" t="s">
        <v>67</v>
      </c>
    </row>
    <row r="61" spans="1:16" s="30" customFormat="1" ht="11.25">
      <c r="A61" s="139"/>
      <c r="B61" s="139"/>
      <c r="C61" s="139">
        <v>80120</v>
      </c>
      <c r="D61" s="140" t="s">
        <v>35</v>
      </c>
      <c r="E61" s="28">
        <f aca="true" t="shared" si="3" ref="E61:G62">SUM(M61)</f>
        <v>2026580</v>
      </c>
      <c r="F61" s="28">
        <f t="shared" si="3"/>
        <v>1683243.35</v>
      </c>
      <c r="G61" s="28">
        <f t="shared" si="3"/>
        <v>592665</v>
      </c>
      <c r="H61" s="141">
        <f>G61/F61*100</f>
        <v>35.20970393258943</v>
      </c>
      <c r="I61" s="141"/>
      <c r="J61" s="141"/>
      <c r="K61" s="141"/>
      <c r="L61" s="141"/>
      <c r="M61" s="141">
        <v>2026580</v>
      </c>
      <c r="N61" s="141">
        <v>1683243.35</v>
      </c>
      <c r="O61" s="141">
        <v>592665</v>
      </c>
      <c r="P61" s="141">
        <f>O61/N61*100</f>
        <v>35.20970393258943</v>
      </c>
    </row>
    <row r="62" spans="1:16" s="30" customFormat="1" ht="11.25">
      <c r="A62" s="73"/>
      <c r="B62" s="73"/>
      <c r="C62" s="73">
        <v>80130</v>
      </c>
      <c r="D62" s="85" t="s">
        <v>36</v>
      </c>
      <c r="E62" s="28">
        <f t="shared" si="3"/>
        <v>4315300</v>
      </c>
      <c r="F62" s="28">
        <f t="shared" si="3"/>
        <v>4106850</v>
      </c>
      <c r="G62" s="28">
        <f t="shared" si="3"/>
        <v>1662390</v>
      </c>
      <c r="H62" s="34">
        <f>G62/F62*100</f>
        <v>40.47846889952153</v>
      </c>
      <c r="I62" s="34"/>
      <c r="J62" s="34"/>
      <c r="K62" s="34"/>
      <c r="L62" s="34"/>
      <c r="M62" s="34">
        <v>4315300</v>
      </c>
      <c r="N62" s="34">
        <v>4106850</v>
      </c>
      <c r="O62" s="34">
        <v>1662390</v>
      </c>
      <c r="P62" s="34">
        <f>O62/N62*100</f>
        <v>40.47846889952153</v>
      </c>
    </row>
    <row r="63" spans="1:16" s="30" customFormat="1" ht="11.25">
      <c r="A63" s="98"/>
      <c r="B63" s="98"/>
      <c r="C63" s="98"/>
      <c r="D63" s="99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</row>
    <row r="64" spans="1:16" s="59" customFormat="1" ht="11.25">
      <c r="A64" s="114"/>
      <c r="B64" s="66">
        <v>853</v>
      </c>
      <c r="C64" s="114"/>
      <c r="D64" s="83" t="s">
        <v>83</v>
      </c>
      <c r="E64" s="26"/>
      <c r="F64" s="26"/>
      <c r="G64" s="115"/>
      <c r="H64" s="115"/>
      <c r="I64" s="115"/>
      <c r="J64" s="115"/>
      <c r="K64" s="115"/>
      <c r="L64" s="115"/>
      <c r="M64" s="26"/>
      <c r="N64" s="26"/>
      <c r="O64" s="115"/>
      <c r="P64" s="115"/>
    </row>
    <row r="65" spans="1:16" s="59" customFormat="1" ht="11.25">
      <c r="A65" s="72"/>
      <c r="B65" s="72"/>
      <c r="C65" s="72"/>
      <c r="D65" s="89" t="s">
        <v>84</v>
      </c>
      <c r="E65" s="25">
        <f>SUM(E67)</f>
        <v>108000</v>
      </c>
      <c r="F65" s="25">
        <f>SUM(N65)</f>
        <v>108000</v>
      </c>
      <c r="G65" s="25"/>
      <c r="H65" s="25"/>
      <c r="I65" s="116"/>
      <c r="J65" s="116"/>
      <c r="K65" s="25"/>
      <c r="L65" s="25"/>
      <c r="M65" s="25">
        <f>SUM(M67)</f>
        <v>108000</v>
      </c>
      <c r="N65" s="25">
        <f>SUM(N67)</f>
        <v>108000</v>
      </c>
      <c r="O65" s="25"/>
      <c r="P65" s="25"/>
    </row>
    <row r="66" spans="1:16" s="30" customFormat="1" ht="11.25">
      <c r="A66" s="137"/>
      <c r="B66" s="75"/>
      <c r="C66" s="75">
        <v>85311</v>
      </c>
      <c r="D66" s="90" t="s">
        <v>93</v>
      </c>
      <c r="E66" s="34"/>
      <c r="F66" s="34"/>
      <c r="G66" s="34"/>
      <c r="H66" s="47"/>
      <c r="I66" s="48"/>
      <c r="J66" s="48"/>
      <c r="K66" s="47"/>
      <c r="L66" s="47"/>
      <c r="M66" s="47"/>
      <c r="N66" s="47"/>
      <c r="O66" s="47"/>
      <c r="P66" s="47"/>
    </row>
    <row r="67" spans="1:16" s="30" customFormat="1" ht="11.25">
      <c r="A67" s="75"/>
      <c r="B67" s="73"/>
      <c r="C67" s="73"/>
      <c r="D67" s="85" t="s">
        <v>94</v>
      </c>
      <c r="E67" s="34">
        <f>SUM(M67)</f>
        <v>108000</v>
      </c>
      <c r="F67" s="34">
        <f>SUM(N67)</f>
        <v>108000</v>
      </c>
      <c r="G67" s="34"/>
      <c r="H67" s="34"/>
      <c r="I67" s="100"/>
      <c r="J67" s="100"/>
      <c r="K67" s="34"/>
      <c r="L67" s="34"/>
      <c r="M67" s="34">
        <v>108000</v>
      </c>
      <c r="N67" s="34">
        <v>108000</v>
      </c>
      <c r="O67" s="34"/>
      <c r="P67" s="34"/>
    </row>
    <row r="68" spans="1:16" s="30" customFormat="1" ht="11.25">
      <c r="A68" s="75"/>
      <c r="B68" s="73"/>
      <c r="C68" s="73"/>
      <c r="D68" s="85"/>
      <c r="E68" s="34"/>
      <c r="F68" s="34"/>
      <c r="G68" s="34"/>
      <c r="H68" s="34"/>
      <c r="I68" s="100"/>
      <c r="J68" s="100"/>
      <c r="K68" s="34"/>
      <c r="L68" s="34"/>
      <c r="M68" s="34"/>
      <c r="N68" s="34"/>
      <c r="O68" s="34"/>
      <c r="P68" s="34"/>
    </row>
    <row r="69" spans="1:16" s="59" customFormat="1" ht="11.25">
      <c r="A69" s="117"/>
      <c r="B69" s="74">
        <v>854</v>
      </c>
      <c r="C69" s="74"/>
      <c r="D69" s="88" t="s">
        <v>39</v>
      </c>
      <c r="E69" s="118">
        <f>SUM(I69,M69)</f>
        <v>779250</v>
      </c>
      <c r="F69" s="118">
        <f>SUM(J69,N69)</f>
        <v>756297</v>
      </c>
      <c r="G69" s="118">
        <f>SUM(O69,K69)</f>
        <v>289221</v>
      </c>
      <c r="H69" s="118">
        <f>G69/F69*100</f>
        <v>38.24172249790757</v>
      </c>
      <c r="I69" s="119"/>
      <c r="J69" s="118">
        <f>SUM(J70)</f>
        <v>22447</v>
      </c>
      <c r="K69" s="118">
        <f>SUM(K70)</f>
        <v>9353</v>
      </c>
      <c r="L69" s="31">
        <f>K69/J69*100</f>
        <v>41.66703791152492</v>
      </c>
      <c r="M69" s="118">
        <f>SUM(M71)</f>
        <v>779250</v>
      </c>
      <c r="N69" s="118">
        <f>SUM(N71)</f>
        <v>733850</v>
      </c>
      <c r="O69" s="118">
        <f>SUM(O71)</f>
        <v>279868</v>
      </c>
      <c r="P69" s="118">
        <f>O69/N69*100</f>
        <v>38.1369489677727</v>
      </c>
    </row>
    <row r="70" spans="1:16" s="41" customFormat="1" ht="11.25">
      <c r="A70" s="81"/>
      <c r="B70" s="81"/>
      <c r="C70" s="81">
        <v>85404</v>
      </c>
      <c r="D70" s="93" t="s">
        <v>108</v>
      </c>
      <c r="E70" s="95"/>
      <c r="F70" s="95">
        <f>SUM(J70,N70)</f>
        <v>22447</v>
      </c>
      <c r="G70" s="95">
        <f>SUM(K70)</f>
        <v>9353</v>
      </c>
      <c r="H70" s="95">
        <f>G70/F70*100</f>
        <v>41.66703791152492</v>
      </c>
      <c r="I70" s="142"/>
      <c r="J70" s="95">
        <v>22447</v>
      </c>
      <c r="K70" s="95">
        <v>9353</v>
      </c>
      <c r="L70" s="95">
        <f>K70/J70*100</f>
        <v>41.66703791152492</v>
      </c>
      <c r="M70" s="95"/>
      <c r="N70" s="95"/>
      <c r="O70" s="95"/>
      <c r="P70" s="95"/>
    </row>
    <row r="71" spans="1:16" s="30" customFormat="1" ht="11.25">
      <c r="A71" s="75"/>
      <c r="B71" s="75"/>
      <c r="C71" s="75">
        <v>85410</v>
      </c>
      <c r="D71" s="90" t="s">
        <v>40</v>
      </c>
      <c r="E71" s="28">
        <f>SUM(M71)</f>
        <v>779250</v>
      </c>
      <c r="F71" s="28">
        <f>SUM(N71)</f>
        <v>733850</v>
      </c>
      <c r="G71" s="28">
        <f>SUM(O71)</f>
        <v>279868</v>
      </c>
      <c r="H71" s="95">
        <f>G71/F71*100</f>
        <v>38.1369489677727</v>
      </c>
      <c r="I71" s="48"/>
      <c r="J71" s="47"/>
      <c r="K71" s="47"/>
      <c r="L71" s="25"/>
      <c r="M71" s="47">
        <v>779250</v>
      </c>
      <c r="N71" s="47">
        <v>733850</v>
      </c>
      <c r="O71" s="34">
        <v>279868</v>
      </c>
      <c r="P71" s="47">
        <f>O71/N71*100</f>
        <v>38.1369489677727</v>
      </c>
    </row>
    <row r="72" spans="1:16" s="30" customFormat="1" ht="12" thickBot="1">
      <c r="A72" s="75"/>
      <c r="B72" s="75"/>
      <c r="C72" s="75"/>
      <c r="D72" s="90"/>
      <c r="E72" s="47"/>
      <c r="F72" s="47"/>
      <c r="G72" s="1"/>
      <c r="H72" s="133"/>
      <c r="I72" s="48"/>
      <c r="J72" s="48"/>
      <c r="K72" s="48"/>
      <c r="L72" s="133"/>
      <c r="M72" s="47"/>
      <c r="N72" s="47"/>
      <c r="O72" s="48"/>
      <c r="P72" s="1"/>
    </row>
    <row r="73" spans="1:16" ht="12.75" customHeight="1">
      <c r="A73" s="64" t="s">
        <v>2</v>
      </c>
      <c r="B73" s="76"/>
      <c r="C73" s="64"/>
      <c r="D73" s="65" t="s">
        <v>11</v>
      </c>
      <c r="E73" s="49">
        <f>SUM(I73,M73)</f>
        <v>11690128.7</v>
      </c>
      <c r="F73" s="49">
        <f>SUM(J73,N73)</f>
        <v>13167174.7</v>
      </c>
      <c r="G73" s="49">
        <f>SUM(G75,G98)</f>
        <v>4225248.32</v>
      </c>
      <c r="H73" s="23">
        <f>G73/F73*100</f>
        <v>32.08925541179309</v>
      </c>
      <c r="I73" s="23">
        <f>SUM(I75,I98)</f>
        <v>5143272</v>
      </c>
      <c r="J73" s="23">
        <f>SUM(J75,J98)</f>
        <v>6296272</v>
      </c>
      <c r="K73" s="23">
        <f>SUM(K75,K98)</f>
        <v>869496.88</v>
      </c>
      <c r="L73" s="23">
        <f>K73/J73*100</f>
        <v>13.809709618644176</v>
      </c>
      <c r="M73" s="23">
        <f>SUM(M75,M98)</f>
        <v>6546856.7</v>
      </c>
      <c r="N73" s="23">
        <f>SUM(N75,N98)</f>
        <v>6870902.7</v>
      </c>
      <c r="O73" s="23">
        <f>SUM(O75,O98)</f>
        <v>3355751.44</v>
      </c>
      <c r="P73" s="23">
        <f>O73/N73*100</f>
        <v>48.840037277780105</v>
      </c>
    </row>
    <row r="74" spans="1:16" ht="11.25">
      <c r="A74" s="72"/>
      <c r="B74" s="77"/>
      <c r="C74" s="72"/>
      <c r="D74" s="91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34"/>
    </row>
    <row r="75" spans="1:16" s="30" customFormat="1" ht="11.25">
      <c r="A75" s="72" t="s">
        <v>17</v>
      </c>
      <c r="B75" s="77"/>
      <c r="C75" s="72"/>
      <c r="D75" s="91" t="s">
        <v>9</v>
      </c>
      <c r="E75" s="26">
        <f>SUM(I75,M75,)</f>
        <v>8027728.7</v>
      </c>
      <c r="F75" s="26">
        <f>SUM(J75,N75,)</f>
        <v>8981728.7</v>
      </c>
      <c r="G75" s="26">
        <f>SUM(K75,O75)</f>
        <v>2341456.79</v>
      </c>
      <c r="H75" s="25">
        <f>G75/F75*100</f>
        <v>26.069110615643513</v>
      </c>
      <c r="I75" s="25">
        <f>SUM(I80,I83,I95)</f>
        <v>3543772</v>
      </c>
      <c r="J75" s="25">
        <f>SUM(J80,J83,J95,J76)</f>
        <v>4172772</v>
      </c>
      <c r="K75" s="25">
        <f>SUM(K80,K83,K95)</f>
        <v>18665.35</v>
      </c>
      <c r="L75" s="25">
        <f>K75/J75*100</f>
        <v>0.4473129612641189</v>
      </c>
      <c r="M75" s="25">
        <f>SUM(M87,M91,M95,M83)</f>
        <v>4483956.7</v>
      </c>
      <c r="N75" s="25">
        <f>SUM(N87,N91,N95,N83,N76)</f>
        <v>4808956.7</v>
      </c>
      <c r="O75" s="25">
        <f>SUM(O95,O91,O87,O83)</f>
        <v>2322791.44</v>
      </c>
      <c r="P75" s="25">
        <f>O75/N75*100</f>
        <v>48.30135900371072</v>
      </c>
    </row>
    <row r="76" spans="1:16" s="30" customFormat="1" ht="11.25">
      <c r="A76" s="72"/>
      <c r="B76" s="72">
        <v>630</v>
      </c>
      <c r="C76" s="72"/>
      <c r="D76" s="120" t="s">
        <v>48</v>
      </c>
      <c r="E76" s="26"/>
      <c r="F76" s="26">
        <f>SUM(F77)</f>
        <v>480000</v>
      </c>
      <c r="G76" s="26"/>
      <c r="H76" s="25"/>
      <c r="I76" s="25"/>
      <c r="J76" s="25">
        <f>SUM(J77)</f>
        <v>155000</v>
      </c>
      <c r="K76" s="25"/>
      <c r="L76" s="25"/>
      <c r="M76" s="25"/>
      <c r="N76" s="25">
        <f>SUM(N77)</f>
        <v>325000</v>
      </c>
      <c r="O76" s="25"/>
      <c r="P76" s="25"/>
    </row>
    <row r="77" spans="1:16" s="30" customFormat="1" ht="11.25">
      <c r="A77" s="73"/>
      <c r="B77" s="111"/>
      <c r="C77" s="73">
        <v>63003</v>
      </c>
      <c r="D77" s="85" t="s">
        <v>88</v>
      </c>
      <c r="E77" s="28"/>
      <c r="F77" s="28">
        <f>SUM(N77,J77,)</f>
        <v>480000</v>
      </c>
      <c r="G77" s="28"/>
      <c r="H77" s="34"/>
      <c r="I77" s="34"/>
      <c r="J77" s="34">
        <v>155000</v>
      </c>
      <c r="K77" s="34"/>
      <c r="L77" s="34"/>
      <c r="M77" s="34"/>
      <c r="N77" s="34">
        <v>325000</v>
      </c>
      <c r="O77" s="34"/>
      <c r="P77" s="34"/>
    </row>
    <row r="78" spans="1:16" s="30" customFormat="1" ht="11.25">
      <c r="A78" s="73"/>
      <c r="B78" s="111"/>
      <c r="C78" s="73"/>
      <c r="D78" s="85" t="s">
        <v>89</v>
      </c>
      <c r="E78" s="28"/>
      <c r="F78" s="28"/>
      <c r="G78" s="28"/>
      <c r="H78" s="34"/>
      <c r="I78" s="34"/>
      <c r="J78" s="34"/>
      <c r="K78" s="34"/>
      <c r="L78" s="34"/>
      <c r="M78" s="34"/>
      <c r="N78" s="34"/>
      <c r="O78" s="34"/>
      <c r="P78" s="34"/>
    </row>
    <row r="79" spans="1:16" s="30" customFormat="1" ht="11.25">
      <c r="A79" s="72"/>
      <c r="B79" s="67"/>
      <c r="C79" s="66"/>
      <c r="D79" s="107"/>
      <c r="E79" s="26"/>
      <c r="F79" s="26"/>
      <c r="G79" s="26"/>
      <c r="H79" s="25"/>
      <c r="I79" s="25"/>
      <c r="J79" s="25"/>
      <c r="K79" s="25"/>
      <c r="L79" s="25"/>
      <c r="M79" s="25"/>
      <c r="N79" s="25"/>
      <c r="O79" s="25"/>
      <c r="P79" s="25"/>
    </row>
    <row r="80" spans="1:16" s="59" customFormat="1" ht="11.25">
      <c r="A80" s="72"/>
      <c r="B80" s="67">
        <v>700</v>
      </c>
      <c r="C80" s="66"/>
      <c r="D80" s="83" t="s">
        <v>26</v>
      </c>
      <c r="E80" s="26">
        <f>SUM(I80,M80)</f>
        <v>3533572</v>
      </c>
      <c r="F80" s="26">
        <f>SUM(J80,N80)</f>
        <v>4007572</v>
      </c>
      <c r="G80" s="26">
        <f>SUM(K80,O80)</f>
        <v>14060</v>
      </c>
      <c r="H80" s="25">
        <f>G80/F80*100</f>
        <v>0.3508358677024393</v>
      </c>
      <c r="I80" s="25">
        <f>SUM(I81)</f>
        <v>3533572</v>
      </c>
      <c r="J80" s="25">
        <f>SUM(J81)</f>
        <v>4007572</v>
      </c>
      <c r="K80" s="25">
        <f>SUM(K81)</f>
        <v>14060</v>
      </c>
      <c r="L80" s="25">
        <f>K80/J80*100</f>
        <v>0.3508358677024393</v>
      </c>
      <c r="M80" s="25"/>
      <c r="N80" s="25"/>
      <c r="O80" s="25"/>
      <c r="P80" s="25"/>
    </row>
    <row r="81" spans="1:16" s="30" customFormat="1" ht="11.25">
      <c r="A81" s="72"/>
      <c r="B81" s="111"/>
      <c r="C81" s="98">
        <v>70001</v>
      </c>
      <c r="D81" s="99" t="s">
        <v>50</v>
      </c>
      <c r="E81" s="28">
        <f>SUM(I81)</f>
        <v>3533572</v>
      </c>
      <c r="F81" s="28">
        <f>SUM(J81)</f>
        <v>4007572</v>
      </c>
      <c r="G81" s="28">
        <f>SUM(K81)</f>
        <v>14060</v>
      </c>
      <c r="H81" s="34">
        <f>G81/F81*100</f>
        <v>0.3508358677024393</v>
      </c>
      <c r="I81" s="34">
        <v>3533572</v>
      </c>
      <c r="J81" s="34">
        <v>4007572</v>
      </c>
      <c r="K81" s="34">
        <v>14060</v>
      </c>
      <c r="L81" s="34">
        <f>K81/J81*100</f>
        <v>0.3508358677024393</v>
      </c>
      <c r="M81" s="25"/>
      <c r="N81" s="25"/>
      <c r="O81" s="25"/>
      <c r="P81" s="34"/>
    </row>
    <row r="82" spans="1:16" s="30" customFormat="1" ht="11.25">
      <c r="A82" s="72"/>
      <c r="B82" s="111"/>
      <c r="C82" s="98"/>
      <c r="D82" s="99"/>
      <c r="E82" s="28"/>
      <c r="F82" s="28"/>
      <c r="G82" s="28"/>
      <c r="H82" s="34"/>
      <c r="I82" s="34"/>
      <c r="J82" s="34"/>
      <c r="K82" s="34"/>
      <c r="L82" s="34"/>
      <c r="M82" s="25"/>
      <c r="N82" s="25"/>
      <c r="O82" s="25"/>
      <c r="P82" s="34"/>
    </row>
    <row r="83" spans="1:16" s="33" customFormat="1" ht="11.25">
      <c r="A83" s="79"/>
      <c r="B83" s="121">
        <v>801</v>
      </c>
      <c r="C83" s="122"/>
      <c r="D83" s="123" t="s">
        <v>27</v>
      </c>
      <c r="E83" s="29">
        <f>SUM(I83,M83,)</f>
        <v>19204.7</v>
      </c>
      <c r="F83" s="29">
        <f>SUM(J83,N83,)</f>
        <v>19204.7</v>
      </c>
      <c r="G83" s="29">
        <f>SUM(G84)</f>
        <v>4605.35</v>
      </c>
      <c r="H83" s="31">
        <f>G83/F83*100</f>
        <v>23.98032773227387</v>
      </c>
      <c r="I83" s="31">
        <f>SUM(I84)</f>
        <v>10200</v>
      </c>
      <c r="J83" s="31">
        <f>SUM(J84)</f>
        <v>10200</v>
      </c>
      <c r="K83" s="31">
        <f>SUM(K84)</f>
        <v>4605.35</v>
      </c>
      <c r="L83" s="31">
        <f>K83/J83*100</f>
        <v>45.15049019607844</v>
      </c>
      <c r="M83" s="31">
        <f>SUM(M85)</f>
        <v>9004.7</v>
      </c>
      <c r="N83" s="31">
        <f>SUM(N85)</f>
        <v>9004.7</v>
      </c>
      <c r="O83" s="31"/>
      <c r="P83" s="31"/>
    </row>
    <row r="84" spans="1:16" s="30" customFormat="1" ht="11.25">
      <c r="A84" s="72"/>
      <c r="B84" s="78"/>
      <c r="C84" s="73">
        <v>80104</v>
      </c>
      <c r="D84" s="87" t="s">
        <v>33</v>
      </c>
      <c r="E84" s="28">
        <f>SUM(I84,M84,)</f>
        <v>10200</v>
      </c>
      <c r="F84" s="28">
        <f>SUM(J84,N84,)</f>
        <v>10200</v>
      </c>
      <c r="G84" s="28">
        <f>SUM(K84)</f>
        <v>4605.35</v>
      </c>
      <c r="H84" s="34">
        <f>G84/F84*100</f>
        <v>45.15049019607844</v>
      </c>
      <c r="I84" s="34">
        <v>10200</v>
      </c>
      <c r="J84" s="34">
        <v>10200</v>
      </c>
      <c r="K84" s="34">
        <v>4605.35</v>
      </c>
      <c r="L84" s="34">
        <f>K84/J84*100</f>
        <v>45.15049019607844</v>
      </c>
      <c r="M84" s="25"/>
      <c r="N84" s="25"/>
      <c r="O84" s="25"/>
      <c r="P84" s="34"/>
    </row>
    <row r="85" spans="1:16" s="41" customFormat="1" ht="11.25">
      <c r="A85" s="81"/>
      <c r="B85" s="82"/>
      <c r="C85" s="81">
        <v>80130</v>
      </c>
      <c r="D85" s="101" t="s">
        <v>36</v>
      </c>
      <c r="E85" s="38">
        <f>SUM(M85)</f>
        <v>9004.7</v>
      </c>
      <c r="F85" s="38">
        <f>SUM(N85)</f>
        <v>9004.7</v>
      </c>
      <c r="G85" s="38"/>
      <c r="H85" s="95"/>
      <c r="I85" s="95"/>
      <c r="J85" s="95"/>
      <c r="K85" s="95"/>
      <c r="L85" s="95"/>
      <c r="M85" s="95">
        <v>9004.7</v>
      </c>
      <c r="N85" s="95">
        <v>9004.7</v>
      </c>
      <c r="O85" s="95"/>
      <c r="P85" s="95"/>
    </row>
    <row r="86" spans="1:16" s="41" customFormat="1" ht="11.25">
      <c r="A86" s="81"/>
      <c r="B86" s="82"/>
      <c r="C86" s="81"/>
      <c r="D86" s="101"/>
      <c r="E86" s="38"/>
      <c r="F86" s="38"/>
      <c r="G86" s="38"/>
      <c r="H86" s="95"/>
      <c r="I86" s="95"/>
      <c r="J86" s="95"/>
      <c r="K86" s="95"/>
      <c r="L86" s="95"/>
      <c r="M86" s="95"/>
      <c r="N86" s="95"/>
      <c r="O86" s="95"/>
      <c r="P86" s="95"/>
    </row>
    <row r="87" spans="1:16" s="59" customFormat="1" ht="11.25">
      <c r="A87" s="72"/>
      <c r="B87" s="124">
        <v>852</v>
      </c>
      <c r="C87" s="72"/>
      <c r="D87" s="89" t="s">
        <v>38</v>
      </c>
      <c r="E87" s="26">
        <f>SUM(I87,M87)</f>
        <v>1207000</v>
      </c>
      <c r="F87" s="26">
        <f>SUM(J87,N87)</f>
        <v>1207000</v>
      </c>
      <c r="G87" s="26">
        <f>SUM(K87,O87)</f>
        <v>584239.4400000001</v>
      </c>
      <c r="H87" s="25">
        <f>G87/F87*100</f>
        <v>48.40426180613091</v>
      </c>
      <c r="I87" s="25"/>
      <c r="J87" s="25"/>
      <c r="K87" s="25"/>
      <c r="L87" s="25"/>
      <c r="M87" s="25">
        <f>SUM(M88,M89)</f>
        <v>1207000</v>
      </c>
      <c r="N87" s="25">
        <f>SUM(N88,N89)</f>
        <v>1207000</v>
      </c>
      <c r="O87" s="25">
        <f>SUM(O88:O89)</f>
        <v>584239.4400000001</v>
      </c>
      <c r="P87" s="25">
        <f aca="true" t="shared" si="4" ref="P87:P93">O87/N87*100</f>
        <v>48.40426180613091</v>
      </c>
    </row>
    <row r="88" spans="1:16" s="30" customFormat="1" ht="11.25">
      <c r="A88" s="72"/>
      <c r="B88" s="78"/>
      <c r="C88" s="73">
        <v>85201</v>
      </c>
      <c r="D88" s="87" t="s">
        <v>76</v>
      </c>
      <c r="E88" s="28">
        <f aca="true" t="shared" si="5" ref="E88:G89">SUM(M88)</f>
        <v>1030000</v>
      </c>
      <c r="F88" s="28">
        <f t="shared" si="5"/>
        <v>1030000</v>
      </c>
      <c r="G88" s="28">
        <f t="shared" si="5"/>
        <v>498314.58</v>
      </c>
      <c r="H88" s="34">
        <f>G88/F88*100</f>
        <v>48.38005631067961</v>
      </c>
      <c r="I88" s="25"/>
      <c r="J88" s="34"/>
      <c r="K88" s="25"/>
      <c r="L88" s="34"/>
      <c r="M88" s="34">
        <v>1030000</v>
      </c>
      <c r="N88" s="34">
        <v>1030000</v>
      </c>
      <c r="O88" s="34">
        <v>498314.58</v>
      </c>
      <c r="P88" s="34">
        <f t="shared" si="4"/>
        <v>48.38005631067961</v>
      </c>
    </row>
    <row r="89" spans="1:16" ht="11.25">
      <c r="A89" s="73"/>
      <c r="B89" s="73"/>
      <c r="C89" s="78">
        <v>85204</v>
      </c>
      <c r="D89" s="143" t="s">
        <v>78</v>
      </c>
      <c r="E89" s="28">
        <f t="shared" si="5"/>
        <v>177000</v>
      </c>
      <c r="F89" s="28">
        <f t="shared" si="5"/>
        <v>177000</v>
      </c>
      <c r="G89" s="28">
        <f t="shared" si="5"/>
        <v>85924.86</v>
      </c>
      <c r="H89" s="34">
        <f>G89/F89*100</f>
        <v>48.5451186440678</v>
      </c>
      <c r="I89" s="50"/>
      <c r="J89" s="50"/>
      <c r="K89" s="51"/>
      <c r="L89" s="34"/>
      <c r="M89" s="51">
        <v>177000</v>
      </c>
      <c r="N89" s="51">
        <v>177000</v>
      </c>
      <c r="O89" s="51">
        <v>85924.86</v>
      </c>
      <c r="P89" s="34">
        <f t="shared" si="4"/>
        <v>48.5451186440678</v>
      </c>
    </row>
    <row r="90" spans="1:16" ht="11.25">
      <c r="A90" s="73"/>
      <c r="B90" s="73"/>
      <c r="C90" s="73"/>
      <c r="D90" s="102"/>
      <c r="E90" s="28"/>
      <c r="F90" s="28"/>
      <c r="G90" s="28"/>
      <c r="H90" s="34"/>
      <c r="I90" s="50"/>
      <c r="J90" s="50"/>
      <c r="K90" s="51"/>
      <c r="L90" s="34"/>
      <c r="M90" s="51"/>
      <c r="N90" s="51"/>
      <c r="O90" s="51"/>
      <c r="P90" s="34"/>
    </row>
    <row r="91" spans="1:16" s="62" customFormat="1" ht="11.25">
      <c r="A91" s="72"/>
      <c r="B91" s="77">
        <v>853</v>
      </c>
      <c r="C91" s="72"/>
      <c r="D91" s="89" t="s">
        <v>83</v>
      </c>
      <c r="E91" s="26">
        <f>SUM(I91,M91)</f>
        <v>3147952</v>
      </c>
      <c r="F91" s="26">
        <f>SUM(J91,N91)</f>
        <v>3147952</v>
      </c>
      <c r="G91" s="26">
        <f>SUM(K91,O91)</f>
        <v>1738552</v>
      </c>
      <c r="H91" s="25">
        <f>G91/F91*100</f>
        <v>55.22803397256375</v>
      </c>
      <c r="I91" s="125"/>
      <c r="J91" s="125"/>
      <c r="K91" s="126"/>
      <c r="L91" s="25"/>
      <c r="M91" s="126">
        <f>SUM(M93)</f>
        <v>3147952</v>
      </c>
      <c r="N91" s="126">
        <f>SUM(N93)</f>
        <v>3147952</v>
      </c>
      <c r="O91" s="126">
        <f>SUM(O93)</f>
        <v>1738552</v>
      </c>
      <c r="P91" s="25">
        <f t="shared" si="4"/>
        <v>55.22803397256375</v>
      </c>
    </row>
    <row r="92" spans="1:16" ht="11.25">
      <c r="A92" s="73"/>
      <c r="B92" s="78"/>
      <c r="C92" s="73"/>
      <c r="D92" s="89" t="s">
        <v>84</v>
      </c>
      <c r="E92" s="28"/>
      <c r="F92" s="28"/>
      <c r="G92" s="28"/>
      <c r="H92" s="34"/>
      <c r="I92" s="50"/>
      <c r="J92" s="50"/>
      <c r="K92" s="51"/>
      <c r="L92" s="34"/>
      <c r="M92" s="51"/>
      <c r="N92" s="51"/>
      <c r="O92" s="51"/>
      <c r="P92" s="34"/>
    </row>
    <row r="93" spans="1:16" ht="11.25">
      <c r="A93" s="73"/>
      <c r="B93" s="78"/>
      <c r="C93" s="73">
        <v>85333</v>
      </c>
      <c r="D93" s="87" t="s">
        <v>80</v>
      </c>
      <c r="E93" s="28">
        <f>SUM(M93)</f>
        <v>3147952</v>
      </c>
      <c r="F93" s="28">
        <f>SUM(N93)</f>
        <v>3147952</v>
      </c>
      <c r="G93" s="28">
        <f>SUM(O93)</f>
        <v>1738552</v>
      </c>
      <c r="H93" s="34">
        <f>G93/F93*100</f>
        <v>55.22803397256375</v>
      </c>
      <c r="I93" s="50"/>
      <c r="J93" s="50"/>
      <c r="K93" s="51"/>
      <c r="L93" s="34"/>
      <c r="M93" s="51">
        <v>3147952</v>
      </c>
      <c r="N93" s="51">
        <v>3147952</v>
      </c>
      <c r="O93" s="51">
        <v>1738552</v>
      </c>
      <c r="P93" s="34">
        <f t="shared" si="4"/>
        <v>55.22803397256375</v>
      </c>
    </row>
    <row r="94" spans="1:16" ht="11.25">
      <c r="A94" s="73"/>
      <c r="B94" s="78"/>
      <c r="C94" s="73"/>
      <c r="D94" s="87"/>
      <c r="E94" s="38"/>
      <c r="F94" s="38"/>
      <c r="G94" s="38"/>
      <c r="H94" s="34"/>
      <c r="I94" s="50"/>
      <c r="J94" s="50"/>
      <c r="K94" s="51"/>
      <c r="L94" s="34"/>
      <c r="M94" s="51"/>
      <c r="N94" s="51"/>
      <c r="O94" s="51"/>
      <c r="P94" s="34"/>
    </row>
    <row r="95" spans="1:16" s="59" customFormat="1" ht="11.25">
      <c r="A95" s="72"/>
      <c r="B95" s="77">
        <v>921</v>
      </c>
      <c r="C95" s="72"/>
      <c r="D95" s="91" t="s">
        <v>28</v>
      </c>
      <c r="E95" s="26">
        <f>SUM(E96:E96)</f>
        <v>120000</v>
      </c>
      <c r="F95" s="26">
        <f>SUM(F96:F96)</f>
        <v>120000</v>
      </c>
      <c r="G95" s="26"/>
      <c r="H95" s="25"/>
      <c r="I95" s="25"/>
      <c r="J95" s="25"/>
      <c r="K95" s="25"/>
      <c r="L95" s="25"/>
      <c r="M95" s="25">
        <f>SUM(M96:M96)</f>
        <v>120000</v>
      </c>
      <c r="N95" s="25">
        <f>SUM(N96:N96)</f>
        <v>120000</v>
      </c>
      <c r="O95" s="25"/>
      <c r="P95" s="25"/>
    </row>
    <row r="96" spans="1:16" s="30" customFormat="1" ht="11.25">
      <c r="A96" s="73"/>
      <c r="B96" s="78"/>
      <c r="C96" s="73">
        <v>92118</v>
      </c>
      <c r="D96" s="144" t="s">
        <v>32</v>
      </c>
      <c r="E96" s="28">
        <f>SUM(M96)</f>
        <v>120000</v>
      </c>
      <c r="F96" s="28">
        <f>SUM(N96)</f>
        <v>120000</v>
      </c>
      <c r="G96" s="28"/>
      <c r="H96" s="34"/>
      <c r="I96" s="34"/>
      <c r="J96" s="34"/>
      <c r="K96" s="34"/>
      <c r="L96" s="34"/>
      <c r="M96" s="34">
        <v>120000</v>
      </c>
      <c r="N96" s="34">
        <v>120000</v>
      </c>
      <c r="O96" s="34"/>
      <c r="P96" s="34"/>
    </row>
    <row r="97" spans="1:16" s="30" customFormat="1" ht="11.25">
      <c r="A97" s="72" t="s">
        <v>18</v>
      </c>
      <c r="B97" s="77"/>
      <c r="C97" s="72"/>
      <c r="D97" s="89" t="s">
        <v>107</v>
      </c>
      <c r="E97" s="28"/>
      <c r="F97" s="28"/>
      <c r="G97" s="28"/>
      <c r="H97" s="34"/>
      <c r="I97" s="34"/>
      <c r="J97" s="34"/>
      <c r="K97" s="34"/>
      <c r="L97" s="34"/>
      <c r="M97" s="34"/>
      <c r="N97" s="34"/>
      <c r="O97" s="34"/>
      <c r="P97" s="34"/>
    </row>
    <row r="98" spans="1:16" ht="13.5" customHeight="1">
      <c r="A98" s="85"/>
      <c r="B98" s="77"/>
      <c r="C98" s="72"/>
      <c r="D98" s="89" t="s">
        <v>71</v>
      </c>
      <c r="E98" s="26">
        <f>SUM(I98,M98)</f>
        <v>3662400</v>
      </c>
      <c r="F98" s="26">
        <f>SUM(F99,F112,F119,F124,F129,F133,F103)</f>
        <v>4185446</v>
      </c>
      <c r="G98" s="26">
        <f>SUM(G99,G112,G119,G124,G129,G133,G103,)</f>
        <v>1883791.53</v>
      </c>
      <c r="H98" s="25">
        <f>G98/F98*100</f>
        <v>45.008143218189886</v>
      </c>
      <c r="I98" s="25">
        <f>SUM(I99,I112,I119,I124,I129,I133,I103)</f>
        <v>1599500</v>
      </c>
      <c r="J98" s="25">
        <f>SUM(J99,J112,J119,J124,J129,J133,J103)</f>
        <v>2123500</v>
      </c>
      <c r="K98" s="25">
        <f>SUM(K99,K112,K119,K124,K129,K133,K103)</f>
        <v>850831.53</v>
      </c>
      <c r="L98" s="25">
        <f>K98/J98*100</f>
        <v>40.06741370379091</v>
      </c>
      <c r="M98" s="25">
        <f>SUM(M99,M112,M119,M124,M129,M133,M103)</f>
        <v>2062900</v>
      </c>
      <c r="N98" s="25">
        <f>SUM(N99,N112,N119,N124,N129,N133,N103)</f>
        <v>2061946</v>
      </c>
      <c r="O98" s="25">
        <f>SUM(O100,O112,O119,O124,O133,O103)</f>
        <v>1032960</v>
      </c>
      <c r="P98" s="25">
        <f>O98/N98*100</f>
        <v>50.096365278237165</v>
      </c>
    </row>
    <row r="99" spans="1:16" s="62" customFormat="1" ht="11.25">
      <c r="A99" s="72"/>
      <c r="B99" s="72">
        <v>630</v>
      </c>
      <c r="C99" s="72"/>
      <c r="D99" s="120" t="s">
        <v>48</v>
      </c>
      <c r="E99" s="26">
        <f>SUM(I99,M99)</f>
        <v>20000</v>
      </c>
      <c r="F99" s="26">
        <f>SUM(J99,N99)</f>
        <v>20000</v>
      </c>
      <c r="G99" s="26">
        <f>SUM(G100)</f>
        <v>10000</v>
      </c>
      <c r="H99" s="25">
        <f>G99/F99*100</f>
        <v>50</v>
      </c>
      <c r="I99" s="125">
        <f>SUM(I100)</f>
        <v>20000</v>
      </c>
      <c r="J99" s="125">
        <f>SUM(J100)</f>
        <v>20000</v>
      </c>
      <c r="K99" s="125">
        <f>SUM(K100)</f>
        <v>10000</v>
      </c>
      <c r="L99" s="25">
        <f>K99/J99*100</f>
        <v>50</v>
      </c>
      <c r="M99" s="125"/>
      <c r="N99" s="125"/>
      <c r="O99" s="125"/>
      <c r="P99" s="25"/>
    </row>
    <row r="100" spans="1:16" ht="11.25">
      <c r="A100" s="73"/>
      <c r="B100" s="73"/>
      <c r="C100" s="73">
        <v>63003</v>
      </c>
      <c r="D100" s="85" t="s">
        <v>88</v>
      </c>
      <c r="E100" s="28">
        <f>SUM(I100,M100)</f>
        <v>20000</v>
      </c>
      <c r="F100" s="28">
        <f>SUM(J100,N100)</f>
        <v>20000</v>
      </c>
      <c r="G100" s="28">
        <f>SUM(K100)</f>
        <v>10000</v>
      </c>
      <c r="H100" s="34">
        <f>G100/F100*100</f>
        <v>50</v>
      </c>
      <c r="I100" s="50">
        <v>20000</v>
      </c>
      <c r="J100" s="50">
        <v>20000</v>
      </c>
      <c r="K100" s="50">
        <v>10000</v>
      </c>
      <c r="L100" s="34">
        <f>K100/J100*100</f>
        <v>50</v>
      </c>
      <c r="M100" s="50"/>
      <c r="N100" s="50"/>
      <c r="O100" s="50"/>
      <c r="P100" s="34"/>
    </row>
    <row r="101" spans="1:16" ht="11.25">
      <c r="A101" s="73"/>
      <c r="B101" s="73"/>
      <c r="C101" s="73"/>
      <c r="D101" s="85" t="s">
        <v>89</v>
      </c>
      <c r="E101" s="28"/>
      <c r="F101" s="28"/>
      <c r="G101" s="28"/>
      <c r="H101" s="34"/>
      <c r="I101" s="50"/>
      <c r="J101" s="50"/>
      <c r="K101" s="50"/>
      <c r="L101" s="34"/>
      <c r="M101" s="50"/>
      <c r="N101" s="50"/>
      <c r="O101" s="50"/>
      <c r="P101" s="34"/>
    </row>
    <row r="102" spans="1:16" ht="11.25">
      <c r="A102" s="73"/>
      <c r="B102" s="73"/>
      <c r="C102" s="73"/>
      <c r="D102" s="85"/>
      <c r="E102" s="28"/>
      <c r="F102" s="28"/>
      <c r="G102" s="28"/>
      <c r="H102" s="34"/>
      <c r="I102" s="50"/>
      <c r="J102" s="50"/>
      <c r="K102" s="50"/>
      <c r="L102" s="34"/>
      <c r="M102" s="50"/>
      <c r="N102" s="50"/>
      <c r="O102" s="50"/>
      <c r="P102" s="34"/>
    </row>
    <row r="103" spans="1:16" s="40" customFormat="1" ht="11.25">
      <c r="A103" s="79"/>
      <c r="B103" s="79">
        <v>750</v>
      </c>
      <c r="C103" s="79"/>
      <c r="D103" s="127" t="s">
        <v>100</v>
      </c>
      <c r="E103" s="29">
        <f>SUM(I103,M103,)</f>
        <v>5000</v>
      </c>
      <c r="F103" s="29">
        <f>SUM(J103,N103,)</f>
        <v>5000</v>
      </c>
      <c r="G103" s="29"/>
      <c r="H103" s="31"/>
      <c r="I103" s="52">
        <f>SUM(I104)</f>
        <v>5000</v>
      </c>
      <c r="J103" s="52">
        <f>SUM(J104)</f>
        <v>5000</v>
      </c>
      <c r="K103" s="52"/>
      <c r="L103" s="31"/>
      <c r="M103" s="52"/>
      <c r="N103" s="52"/>
      <c r="O103" s="52"/>
      <c r="P103" s="31"/>
    </row>
    <row r="104" spans="1:16" s="42" customFormat="1" ht="11.25">
      <c r="A104" s="81"/>
      <c r="B104" s="81"/>
      <c r="C104" s="81">
        <v>75023</v>
      </c>
      <c r="D104" s="93" t="s">
        <v>101</v>
      </c>
      <c r="E104" s="38">
        <f>SUM(I104,M104,)</f>
        <v>5000</v>
      </c>
      <c r="F104" s="38">
        <f>SUM(J104,N104,)</f>
        <v>5000</v>
      </c>
      <c r="G104" s="38"/>
      <c r="H104" s="95"/>
      <c r="I104" s="103">
        <v>5000</v>
      </c>
      <c r="J104" s="103">
        <v>5000</v>
      </c>
      <c r="K104" s="103"/>
      <c r="L104" s="95"/>
      <c r="M104" s="103"/>
      <c r="N104" s="103"/>
      <c r="O104" s="103"/>
      <c r="P104" s="95"/>
    </row>
    <row r="105" spans="1:16" ht="11.25">
      <c r="A105" s="112"/>
      <c r="B105" s="112"/>
      <c r="C105" s="112"/>
      <c r="D105" s="113"/>
      <c r="E105" s="46"/>
      <c r="F105" s="46"/>
      <c r="G105" s="46"/>
      <c r="H105" s="46"/>
      <c r="I105" s="132"/>
      <c r="J105" s="132"/>
      <c r="K105" s="132"/>
      <c r="L105" s="46"/>
      <c r="M105" s="132"/>
      <c r="N105" s="132"/>
      <c r="O105" s="132"/>
      <c r="P105" s="46"/>
    </row>
    <row r="106" spans="1:16" ht="11.25">
      <c r="A106" s="112"/>
      <c r="B106" s="112"/>
      <c r="C106" s="112"/>
      <c r="D106" s="113"/>
      <c r="E106" s="46"/>
      <c r="F106" s="46"/>
      <c r="G106" s="46"/>
      <c r="H106" s="46"/>
      <c r="I106" s="132"/>
      <c r="J106" s="132"/>
      <c r="K106" s="132"/>
      <c r="L106" s="46"/>
      <c r="M106" s="132"/>
      <c r="N106" s="132"/>
      <c r="O106" s="132"/>
      <c r="P106" s="46"/>
    </row>
    <row r="107" spans="1:16" ht="11.25">
      <c r="A107" s="112"/>
      <c r="B107" s="112"/>
      <c r="C107" s="112"/>
      <c r="D107" s="113"/>
      <c r="E107" s="46"/>
      <c r="F107" s="46"/>
      <c r="G107" s="46"/>
      <c r="H107" s="46"/>
      <c r="I107" s="132"/>
      <c r="J107" s="132"/>
      <c r="K107" s="132"/>
      <c r="L107" s="46"/>
      <c r="M107" s="132"/>
      <c r="N107" s="132"/>
      <c r="O107" s="132"/>
      <c r="P107" s="46"/>
    </row>
    <row r="108" spans="1:16" ht="11.25">
      <c r="A108" s="112"/>
      <c r="B108" s="112"/>
      <c r="C108" s="112"/>
      <c r="D108" s="113"/>
      <c r="E108" s="46"/>
      <c r="F108" s="46"/>
      <c r="G108" s="46"/>
      <c r="H108" s="46"/>
      <c r="I108" s="132"/>
      <c r="J108" s="132"/>
      <c r="K108" s="132"/>
      <c r="L108" s="46"/>
      <c r="M108" s="132"/>
      <c r="N108" s="132"/>
      <c r="O108" s="132"/>
      <c r="P108" s="46"/>
    </row>
    <row r="109" spans="1:16" ht="11.25">
      <c r="A109" s="112"/>
      <c r="B109" s="112"/>
      <c r="C109" s="112"/>
      <c r="D109" s="113"/>
      <c r="E109" s="46"/>
      <c r="F109" s="46"/>
      <c r="G109" s="46"/>
      <c r="H109" s="46"/>
      <c r="I109" s="132"/>
      <c r="J109" s="132"/>
      <c r="K109" s="132"/>
      <c r="L109" s="46"/>
      <c r="M109" s="132"/>
      <c r="N109" s="132"/>
      <c r="O109" s="132"/>
      <c r="P109" s="46"/>
    </row>
    <row r="110" spans="1:16" ht="12" thickBot="1">
      <c r="A110" s="168" t="s">
        <v>98</v>
      </c>
      <c r="B110" s="169"/>
      <c r="C110" s="169"/>
      <c r="D110" s="169"/>
      <c r="E110" s="169"/>
      <c r="F110" s="169"/>
      <c r="G110" s="169"/>
      <c r="H110" s="169"/>
      <c r="I110" s="169"/>
      <c r="J110" s="169"/>
      <c r="K110" s="169"/>
      <c r="L110" s="169"/>
      <c r="M110" s="169"/>
      <c r="N110" s="169"/>
      <c r="O110" s="169"/>
      <c r="P110" s="169"/>
    </row>
    <row r="111" spans="1:16" ht="12" thickBot="1">
      <c r="A111" s="19">
        <v>1</v>
      </c>
      <c r="B111" s="20" t="s">
        <v>19</v>
      </c>
      <c r="C111" s="20" t="s">
        <v>20</v>
      </c>
      <c r="D111" s="20" t="s">
        <v>21</v>
      </c>
      <c r="E111" s="20" t="s">
        <v>22</v>
      </c>
      <c r="F111" s="20" t="s">
        <v>24</v>
      </c>
      <c r="G111" s="20" t="s">
        <v>25</v>
      </c>
      <c r="H111" s="20" t="s">
        <v>59</v>
      </c>
      <c r="I111" s="20" t="s">
        <v>60</v>
      </c>
      <c r="J111" s="20" t="s">
        <v>61</v>
      </c>
      <c r="K111" s="20" t="s">
        <v>62</v>
      </c>
      <c r="L111" s="20" t="s">
        <v>63</v>
      </c>
      <c r="M111" s="20" t="s">
        <v>64</v>
      </c>
      <c r="N111" s="20" t="s">
        <v>65</v>
      </c>
      <c r="O111" s="20" t="s">
        <v>66</v>
      </c>
      <c r="P111" s="20" t="s">
        <v>67</v>
      </c>
    </row>
    <row r="112" spans="1:16" s="62" customFormat="1" ht="11.25">
      <c r="A112" s="72"/>
      <c r="B112" s="72">
        <v>851</v>
      </c>
      <c r="C112" s="72"/>
      <c r="D112" s="86" t="s">
        <v>37</v>
      </c>
      <c r="E112" s="26">
        <f>SUM(I112,M112)</f>
        <v>389700</v>
      </c>
      <c r="F112" s="26">
        <f>SUM(J112,N112)</f>
        <v>388700</v>
      </c>
      <c r="G112" s="26">
        <f>SUM(K112,O112)</f>
        <v>178718</v>
      </c>
      <c r="H112" s="25">
        <f>G112/F112*100</f>
        <v>45.97838950347312</v>
      </c>
      <c r="I112" s="125">
        <f>SUM(I113:I118)</f>
        <v>370000</v>
      </c>
      <c r="J112" s="125">
        <f>SUM(J113:J118)</f>
        <v>369000</v>
      </c>
      <c r="K112" s="125">
        <f>SUM(K113:K114,K115,K118)</f>
        <v>167898</v>
      </c>
      <c r="L112" s="25">
        <f>K112/J112*100</f>
        <v>45.50081300813008</v>
      </c>
      <c r="M112" s="125">
        <f>SUM(M113:M118)</f>
        <v>19700</v>
      </c>
      <c r="N112" s="125">
        <f>SUM(N113:N118)</f>
        <v>19700</v>
      </c>
      <c r="O112" s="125">
        <f>SUM(O115,O118)</f>
        <v>10820</v>
      </c>
      <c r="P112" s="25">
        <f>O112/N112*100</f>
        <v>54.923857868020306</v>
      </c>
    </row>
    <row r="113" spans="1:16" ht="11.25">
      <c r="A113" s="73"/>
      <c r="B113" s="73"/>
      <c r="C113" s="73">
        <v>85153</v>
      </c>
      <c r="D113" s="145" t="s">
        <v>81</v>
      </c>
      <c r="E113" s="28">
        <f aca="true" t="shared" si="6" ref="E113:G114">SUM(I113)</f>
        <v>70000</v>
      </c>
      <c r="F113" s="28">
        <f t="shared" si="6"/>
        <v>70000</v>
      </c>
      <c r="G113" s="28">
        <f t="shared" si="6"/>
        <v>31370</v>
      </c>
      <c r="H113" s="34">
        <f>G113/F113*100</f>
        <v>44.81428571428571</v>
      </c>
      <c r="I113" s="50">
        <v>70000</v>
      </c>
      <c r="J113" s="50">
        <v>70000</v>
      </c>
      <c r="K113" s="50">
        <v>31370</v>
      </c>
      <c r="L113" s="34">
        <f>K113/J113*100</f>
        <v>44.81428571428571</v>
      </c>
      <c r="M113" s="50"/>
      <c r="N113" s="50"/>
      <c r="O113" s="50"/>
      <c r="P113" s="34"/>
    </row>
    <row r="114" spans="1:16" ht="11.25">
      <c r="A114" s="73"/>
      <c r="B114" s="73"/>
      <c r="C114" s="73">
        <v>85154</v>
      </c>
      <c r="D114" s="146" t="s">
        <v>42</v>
      </c>
      <c r="E114" s="28">
        <f t="shared" si="6"/>
        <v>260000</v>
      </c>
      <c r="F114" s="28">
        <f t="shared" si="6"/>
        <v>259000</v>
      </c>
      <c r="G114" s="28">
        <f t="shared" si="6"/>
        <v>105930</v>
      </c>
      <c r="H114" s="34">
        <f>G114/F114*100</f>
        <v>40.899613899613904</v>
      </c>
      <c r="I114" s="50">
        <v>260000</v>
      </c>
      <c r="J114" s="50">
        <v>259000</v>
      </c>
      <c r="K114" s="50">
        <v>105930</v>
      </c>
      <c r="L114" s="34">
        <f>K114/J114*100</f>
        <v>40.899613899613904</v>
      </c>
      <c r="M114" s="50"/>
      <c r="N114" s="50"/>
      <c r="O114" s="50"/>
      <c r="P114" s="34"/>
    </row>
    <row r="115" spans="1:16" ht="12" customHeight="1">
      <c r="A115" s="73"/>
      <c r="B115" s="73"/>
      <c r="C115" s="73">
        <v>85156</v>
      </c>
      <c r="D115" s="145" t="s">
        <v>69</v>
      </c>
      <c r="E115" s="28">
        <f>SUM(M115)</f>
        <v>19700</v>
      </c>
      <c r="F115" s="28">
        <f>SUM(N115)</f>
        <v>19700</v>
      </c>
      <c r="G115" s="28">
        <f>SUM(O115)</f>
        <v>10820</v>
      </c>
      <c r="H115" s="34">
        <f>G115/F115*100</f>
        <v>54.923857868020306</v>
      </c>
      <c r="I115" s="50"/>
      <c r="J115" s="34"/>
      <c r="K115" s="50"/>
      <c r="L115" s="34"/>
      <c r="M115" s="50">
        <v>19700</v>
      </c>
      <c r="N115" s="50">
        <v>19700</v>
      </c>
      <c r="O115" s="50">
        <v>10820</v>
      </c>
      <c r="P115" s="34">
        <f>O115/N115*100</f>
        <v>54.923857868020306</v>
      </c>
    </row>
    <row r="116" spans="1:16" ht="11.25">
      <c r="A116" s="73"/>
      <c r="B116" s="73"/>
      <c r="C116" s="73"/>
      <c r="D116" s="145" t="s">
        <v>70</v>
      </c>
      <c r="E116" s="50"/>
      <c r="F116" s="50"/>
      <c r="G116" s="50"/>
      <c r="H116" s="34"/>
      <c r="I116" s="50"/>
      <c r="J116" s="50"/>
      <c r="K116" s="50"/>
      <c r="L116" s="34"/>
      <c r="M116" s="50"/>
      <c r="N116" s="50"/>
      <c r="O116" s="50"/>
      <c r="P116" s="34"/>
    </row>
    <row r="117" spans="1:16" ht="12" customHeight="1">
      <c r="A117" s="73"/>
      <c r="B117" s="73"/>
      <c r="C117" s="73"/>
      <c r="D117" s="145" t="s">
        <v>72</v>
      </c>
      <c r="E117" s="34"/>
      <c r="F117" s="34"/>
      <c r="G117" s="34"/>
      <c r="H117" s="34"/>
      <c r="I117" s="50"/>
      <c r="J117" s="50"/>
      <c r="K117" s="50"/>
      <c r="L117" s="34"/>
      <c r="M117" s="50"/>
      <c r="N117" s="50"/>
      <c r="O117" s="50"/>
      <c r="P117" s="34"/>
    </row>
    <row r="118" spans="1:16" ht="11.25">
      <c r="A118" s="73"/>
      <c r="B118" s="73"/>
      <c r="C118" s="73">
        <v>85195</v>
      </c>
      <c r="D118" s="85" t="s">
        <v>43</v>
      </c>
      <c r="E118" s="28">
        <f>SUM(I118)</f>
        <v>40000</v>
      </c>
      <c r="F118" s="28">
        <f>SUM(J118)</f>
        <v>40000</v>
      </c>
      <c r="G118" s="28">
        <f>SUM(K118)</f>
        <v>30598</v>
      </c>
      <c r="H118" s="34">
        <f>G118/F118*100</f>
        <v>76.495</v>
      </c>
      <c r="I118" s="50">
        <v>40000</v>
      </c>
      <c r="J118" s="50">
        <v>40000</v>
      </c>
      <c r="K118" s="50">
        <v>30598</v>
      </c>
      <c r="L118" s="34">
        <f>K118/J118*100</f>
        <v>76.495</v>
      </c>
      <c r="M118" s="50"/>
      <c r="N118" s="50"/>
      <c r="O118" s="50"/>
      <c r="P118" s="34"/>
    </row>
    <row r="119" spans="1:16" s="40" customFormat="1" ht="11.25">
      <c r="A119" s="79"/>
      <c r="B119" s="79">
        <v>852</v>
      </c>
      <c r="C119" s="79"/>
      <c r="D119" s="92" t="s">
        <v>38</v>
      </c>
      <c r="E119" s="29">
        <f aca="true" t="shared" si="7" ref="E119:G120">SUM(I119,M119)</f>
        <v>2023200</v>
      </c>
      <c r="F119" s="29">
        <f t="shared" si="7"/>
        <v>2022246</v>
      </c>
      <c r="G119" s="29">
        <f t="shared" si="7"/>
        <v>999140</v>
      </c>
      <c r="H119" s="31">
        <f>G119/F119*100</f>
        <v>49.40744103338565</v>
      </c>
      <c r="I119" s="52">
        <f>SUM(I120:I122)</f>
        <v>80000</v>
      </c>
      <c r="J119" s="52">
        <f>SUM(J120:J122)</f>
        <v>80000</v>
      </c>
      <c r="K119" s="52">
        <f>SUM(K122)</f>
        <v>30000</v>
      </c>
      <c r="L119" s="31">
        <f>K119/J119*100</f>
        <v>37.5</v>
      </c>
      <c r="M119" s="52">
        <f>SUM(M120:M122)</f>
        <v>1943200</v>
      </c>
      <c r="N119" s="52">
        <f>SUM(N120:N122)</f>
        <v>1942246</v>
      </c>
      <c r="O119" s="52">
        <f>SUM(O120:O121)</f>
        <v>969140</v>
      </c>
      <c r="P119" s="31">
        <f>O119/N119*100</f>
        <v>49.89790170761068</v>
      </c>
    </row>
    <row r="120" spans="1:16" s="42" customFormat="1" ht="11.25" customHeight="1">
      <c r="A120" s="81"/>
      <c r="B120" s="81"/>
      <c r="C120" s="81">
        <v>85201</v>
      </c>
      <c r="D120" s="147" t="s">
        <v>44</v>
      </c>
      <c r="E120" s="38">
        <f t="shared" si="7"/>
        <v>1210000</v>
      </c>
      <c r="F120" s="38">
        <f t="shared" si="7"/>
        <v>1210000</v>
      </c>
      <c r="G120" s="38">
        <f>SUM(O120)</f>
        <v>602700</v>
      </c>
      <c r="H120" s="95">
        <f>G120/F120*100</f>
        <v>49.8099173553719</v>
      </c>
      <c r="I120" s="103"/>
      <c r="J120" s="103"/>
      <c r="K120" s="103"/>
      <c r="L120" s="95"/>
      <c r="M120" s="103">
        <v>1210000</v>
      </c>
      <c r="N120" s="103">
        <v>1210000</v>
      </c>
      <c r="O120" s="103">
        <v>602700</v>
      </c>
      <c r="P120" s="95">
        <f>O120/N120*100</f>
        <v>49.8099173553719</v>
      </c>
    </row>
    <row r="121" spans="1:16" s="42" customFormat="1" ht="11.25">
      <c r="A121" s="81"/>
      <c r="B121" s="81"/>
      <c r="C121" s="81">
        <v>85203</v>
      </c>
      <c r="D121" s="147" t="s">
        <v>45</v>
      </c>
      <c r="E121" s="38">
        <f>SUM(I121,M121)</f>
        <v>733200</v>
      </c>
      <c r="F121" s="38">
        <f>SUM(J121,N121)</f>
        <v>732246</v>
      </c>
      <c r="G121" s="38">
        <f>SUM(O121)</f>
        <v>366440</v>
      </c>
      <c r="H121" s="95">
        <f>G121/F121*100</f>
        <v>50.04329146215889</v>
      </c>
      <c r="I121" s="103"/>
      <c r="J121" s="103"/>
      <c r="K121" s="103"/>
      <c r="L121" s="95"/>
      <c r="M121" s="103">
        <v>733200</v>
      </c>
      <c r="N121" s="103">
        <v>732246</v>
      </c>
      <c r="O121" s="103">
        <v>366440</v>
      </c>
      <c r="P121" s="95">
        <f>O121/N121*100</f>
        <v>50.04329146215889</v>
      </c>
    </row>
    <row r="122" spans="1:16" s="42" customFormat="1" ht="11.25">
      <c r="A122" s="81"/>
      <c r="B122" s="81"/>
      <c r="C122" s="81">
        <v>85295</v>
      </c>
      <c r="D122" s="147" t="s">
        <v>43</v>
      </c>
      <c r="E122" s="95">
        <f>SUM(I122,M122)</f>
        <v>80000</v>
      </c>
      <c r="F122" s="95">
        <f>SUM(J122,N122)</f>
        <v>80000</v>
      </c>
      <c r="G122" s="95">
        <f>SUM(K122)</f>
        <v>30000</v>
      </c>
      <c r="H122" s="95">
        <f>G122/F122*100</f>
        <v>37.5</v>
      </c>
      <c r="I122" s="103">
        <v>80000</v>
      </c>
      <c r="J122" s="103">
        <v>80000</v>
      </c>
      <c r="K122" s="103">
        <v>30000</v>
      </c>
      <c r="L122" s="95">
        <f>K122/J122*100</f>
        <v>37.5</v>
      </c>
      <c r="M122" s="103"/>
      <c r="N122" s="103"/>
      <c r="O122" s="103"/>
      <c r="P122" s="95"/>
    </row>
    <row r="123" spans="1:16" s="42" customFormat="1" ht="11.25">
      <c r="A123" s="81"/>
      <c r="B123" s="81"/>
      <c r="C123" s="82"/>
      <c r="D123" s="104"/>
      <c r="E123" s="38"/>
      <c r="F123" s="38"/>
      <c r="G123" s="38"/>
      <c r="H123" s="95"/>
      <c r="I123" s="103"/>
      <c r="J123" s="103"/>
      <c r="K123" s="103"/>
      <c r="L123" s="95"/>
      <c r="M123" s="105"/>
      <c r="N123" s="105"/>
      <c r="O123" s="105"/>
      <c r="P123" s="95"/>
    </row>
    <row r="124" spans="1:16" s="40" customFormat="1" ht="11.25">
      <c r="A124" s="79"/>
      <c r="B124" s="79">
        <v>854</v>
      </c>
      <c r="C124" s="80"/>
      <c r="D124" s="128" t="s">
        <v>39</v>
      </c>
      <c r="E124" s="29">
        <f>SUM(E127:E127)</f>
        <v>104500</v>
      </c>
      <c r="F124" s="29">
        <f>SUM(F127:F127)</f>
        <v>104500</v>
      </c>
      <c r="G124" s="29"/>
      <c r="H124" s="31"/>
      <c r="I124" s="52">
        <f>SUM(I127:I127)</f>
        <v>104500</v>
      </c>
      <c r="J124" s="52">
        <f>SUM(J127:J127)</f>
        <v>104500</v>
      </c>
      <c r="K124" s="52"/>
      <c r="L124" s="31"/>
      <c r="M124" s="53"/>
      <c r="N124" s="53"/>
      <c r="O124" s="53"/>
      <c r="P124" s="31"/>
    </row>
    <row r="125" spans="1:16" s="42" customFormat="1" ht="11.25">
      <c r="A125" s="81"/>
      <c r="B125" s="81"/>
      <c r="C125" s="82">
        <v>85412</v>
      </c>
      <c r="D125" s="106" t="s">
        <v>85</v>
      </c>
      <c r="E125" s="38"/>
      <c r="F125" s="38"/>
      <c r="G125" s="38"/>
      <c r="H125" s="95"/>
      <c r="I125" s="103"/>
      <c r="J125" s="103"/>
      <c r="K125" s="105"/>
      <c r="L125" s="95"/>
      <c r="M125" s="105"/>
      <c r="N125" s="105"/>
      <c r="O125" s="105"/>
      <c r="P125" s="95"/>
    </row>
    <row r="126" spans="1:16" s="42" customFormat="1" ht="11.25">
      <c r="A126" s="81"/>
      <c r="B126" s="81"/>
      <c r="C126" s="82"/>
      <c r="D126" s="104" t="s">
        <v>86</v>
      </c>
      <c r="E126" s="38"/>
      <c r="F126" s="38"/>
      <c r="G126" s="38"/>
      <c r="H126" s="95"/>
      <c r="I126" s="103"/>
      <c r="J126" s="103"/>
      <c r="K126" s="105"/>
      <c r="L126" s="95"/>
      <c r="M126" s="105"/>
      <c r="N126" s="105"/>
      <c r="O126" s="105"/>
      <c r="P126" s="95"/>
    </row>
    <row r="127" spans="1:16" s="42" customFormat="1" ht="11.25">
      <c r="A127" s="81"/>
      <c r="B127" s="81"/>
      <c r="C127" s="82"/>
      <c r="D127" s="106" t="s">
        <v>87</v>
      </c>
      <c r="E127" s="38">
        <f>SUM(I127,M127)</f>
        <v>104500</v>
      </c>
      <c r="F127" s="38">
        <f>SUM(J127,N127)</f>
        <v>104500</v>
      </c>
      <c r="G127" s="38"/>
      <c r="H127" s="95"/>
      <c r="I127" s="103">
        <v>104500</v>
      </c>
      <c r="J127" s="103">
        <v>104500</v>
      </c>
      <c r="K127" s="103"/>
      <c r="L127" s="95"/>
      <c r="M127" s="105"/>
      <c r="N127" s="105"/>
      <c r="O127" s="105"/>
      <c r="P127" s="95"/>
    </row>
    <row r="128" spans="1:16" s="42" customFormat="1" ht="11.25">
      <c r="A128" s="81"/>
      <c r="B128" s="81"/>
      <c r="C128" s="82"/>
      <c r="D128" s="106"/>
      <c r="E128" s="38"/>
      <c r="F128" s="38"/>
      <c r="G128" s="38"/>
      <c r="H128" s="95"/>
      <c r="I128" s="103"/>
      <c r="J128" s="103"/>
      <c r="K128" s="103"/>
      <c r="L128" s="95"/>
      <c r="M128" s="105"/>
      <c r="N128" s="105"/>
      <c r="O128" s="105"/>
      <c r="P128" s="95"/>
    </row>
    <row r="129" spans="1:16" s="40" customFormat="1" ht="11.25">
      <c r="A129" s="79"/>
      <c r="B129" s="79">
        <v>921</v>
      </c>
      <c r="C129" s="80"/>
      <c r="D129" s="92" t="s">
        <v>28</v>
      </c>
      <c r="E129" s="29">
        <f>SUM(I129,M129)</f>
        <v>150000</v>
      </c>
      <c r="F129" s="29">
        <f>SUM(J129,N129)</f>
        <v>550000</v>
      </c>
      <c r="G129" s="29">
        <f>SUM(K129,O129)</f>
        <v>25000</v>
      </c>
      <c r="H129" s="31">
        <f aca="true" t="shared" si="8" ref="H129:H135">G129/F129*100</f>
        <v>4.545454545454546</v>
      </c>
      <c r="I129" s="129">
        <f>SUM(I130:I131)</f>
        <v>150000</v>
      </c>
      <c r="J129" s="129">
        <f>SUM(J130:J131)</f>
        <v>550000</v>
      </c>
      <c r="K129" s="129">
        <f>SUM(K130:K131)</f>
        <v>25000</v>
      </c>
      <c r="L129" s="31">
        <f aca="true" t="shared" si="9" ref="L129:L135">K129/J129*100</f>
        <v>4.545454545454546</v>
      </c>
      <c r="M129" s="130"/>
      <c r="N129" s="130"/>
      <c r="O129" s="131"/>
      <c r="P129" s="31"/>
    </row>
    <row r="130" spans="1:16" s="42" customFormat="1" ht="11.25">
      <c r="A130" s="81"/>
      <c r="B130" s="81"/>
      <c r="C130" s="82">
        <v>92105</v>
      </c>
      <c r="D130" s="93" t="s">
        <v>46</v>
      </c>
      <c r="E130" s="38">
        <f>SUM(I130,M130,)</f>
        <v>100000</v>
      </c>
      <c r="F130" s="38">
        <f>SUM(J130,N130,)</f>
        <v>100000</v>
      </c>
      <c r="G130" s="38">
        <f>SUM(K130)</f>
        <v>25000</v>
      </c>
      <c r="H130" s="95">
        <f t="shared" si="8"/>
        <v>25</v>
      </c>
      <c r="I130" s="103">
        <v>100000</v>
      </c>
      <c r="J130" s="103">
        <v>100000</v>
      </c>
      <c r="K130" s="105">
        <v>25000</v>
      </c>
      <c r="L130" s="95">
        <f t="shared" si="9"/>
        <v>25</v>
      </c>
      <c r="M130" s="105"/>
      <c r="N130" s="105"/>
      <c r="O130" s="105"/>
      <c r="P130" s="95"/>
    </row>
    <row r="131" spans="1:16" s="42" customFormat="1" ht="11.25">
      <c r="A131" s="81"/>
      <c r="B131" s="81"/>
      <c r="C131" s="82">
        <v>92120</v>
      </c>
      <c r="D131" s="93" t="s">
        <v>82</v>
      </c>
      <c r="E131" s="38">
        <f>SUM(I131,M131)</f>
        <v>50000</v>
      </c>
      <c r="F131" s="38">
        <f>SUM(J131,N131)</f>
        <v>450000</v>
      </c>
      <c r="G131" s="38"/>
      <c r="H131" s="95"/>
      <c r="I131" s="103">
        <v>50000</v>
      </c>
      <c r="J131" s="103">
        <v>450000</v>
      </c>
      <c r="K131" s="105"/>
      <c r="L131" s="95"/>
      <c r="M131" s="105"/>
      <c r="N131" s="105"/>
      <c r="O131" s="105"/>
      <c r="P131" s="95"/>
    </row>
    <row r="132" spans="1:16" ht="11.25">
      <c r="A132" s="81"/>
      <c r="B132" s="81"/>
      <c r="C132" s="82"/>
      <c r="D132" s="93"/>
      <c r="E132" s="38"/>
      <c r="F132" s="38"/>
      <c r="G132" s="38"/>
      <c r="H132" s="34"/>
      <c r="I132" s="50"/>
      <c r="J132" s="50"/>
      <c r="K132" s="51"/>
      <c r="L132" s="34"/>
      <c r="M132" s="51"/>
      <c r="N132" s="51"/>
      <c r="O132" s="51"/>
      <c r="P132" s="34"/>
    </row>
    <row r="133" spans="1:16" s="40" customFormat="1" ht="11.25">
      <c r="A133" s="79"/>
      <c r="B133" s="79">
        <v>926</v>
      </c>
      <c r="C133" s="80"/>
      <c r="D133" s="92" t="s">
        <v>49</v>
      </c>
      <c r="E133" s="29">
        <f>SUM(I133,M133)</f>
        <v>970000</v>
      </c>
      <c r="F133" s="29">
        <f>SUM(N133,J133,)</f>
        <v>1095000</v>
      </c>
      <c r="G133" s="29">
        <f>SUM(K133,O133)</f>
        <v>670933.53</v>
      </c>
      <c r="H133" s="31">
        <f t="shared" si="8"/>
        <v>61.27246849315069</v>
      </c>
      <c r="I133" s="52">
        <f>SUM(I134:I136)</f>
        <v>870000</v>
      </c>
      <c r="J133" s="52">
        <f>SUM(J134:J136)</f>
        <v>995000</v>
      </c>
      <c r="K133" s="52">
        <f>SUM(K134:K136)</f>
        <v>617933.53</v>
      </c>
      <c r="L133" s="31">
        <f t="shared" si="9"/>
        <v>62.103872361809046</v>
      </c>
      <c r="M133" s="53">
        <f>SUM(M135)</f>
        <v>100000</v>
      </c>
      <c r="N133" s="53">
        <f>SUM(N135)</f>
        <v>100000</v>
      </c>
      <c r="O133" s="53">
        <f>SUM(O134:O135)</f>
        <v>53000</v>
      </c>
      <c r="P133" s="31">
        <f>O133/N133*100</f>
        <v>53</v>
      </c>
    </row>
    <row r="134" spans="1:16" s="42" customFormat="1" ht="11.25">
      <c r="A134" s="81"/>
      <c r="B134" s="81"/>
      <c r="C134" s="82">
        <v>92601</v>
      </c>
      <c r="D134" s="147" t="s">
        <v>75</v>
      </c>
      <c r="E134" s="38">
        <f>SUM(I134,M134,)</f>
        <v>170000</v>
      </c>
      <c r="F134" s="38">
        <f>SUM(J134,N134,)</f>
        <v>120000</v>
      </c>
      <c r="G134" s="38">
        <f>SUM(K134)</f>
        <v>60000</v>
      </c>
      <c r="H134" s="95">
        <f t="shared" si="8"/>
        <v>50</v>
      </c>
      <c r="I134" s="103">
        <v>170000</v>
      </c>
      <c r="J134" s="103">
        <v>120000</v>
      </c>
      <c r="K134" s="105">
        <v>60000</v>
      </c>
      <c r="L134" s="95">
        <f t="shared" si="9"/>
        <v>50</v>
      </c>
      <c r="M134" s="105"/>
      <c r="N134" s="105"/>
      <c r="O134" s="105"/>
      <c r="P134" s="95"/>
    </row>
    <row r="135" spans="1:16" s="42" customFormat="1" ht="11.25">
      <c r="A135" s="148"/>
      <c r="B135" s="148"/>
      <c r="C135" s="149">
        <v>92605</v>
      </c>
      <c r="D135" s="150" t="s">
        <v>47</v>
      </c>
      <c r="E135" s="38">
        <f>SUM(I135,M135,)</f>
        <v>500000</v>
      </c>
      <c r="F135" s="38">
        <f>SUM(J135,N135,)</f>
        <v>500000</v>
      </c>
      <c r="G135" s="38">
        <f>SUM(O135,K135,)</f>
        <v>311797.15</v>
      </c>
      <c r="H135" s="95">
        <f t="shared" si="8"/>
        <v>62.35943</v>
      </c>
      <c r="I135" s="103">
        <v>400000</v>
      </c>
      <c r="J135" s="103">
        <v>400000</v>
      </c>
      <c r="K135" s="105">
        <v>258797.15</v>
      </c>
      <c r="L135" s="95">
        <f t="shared" si="9"/>
        <v>64.6992875</v>
      </c>
      <c r="M135" s="105">
        <v>100000</v>
      </c>
      <c r="N135" s="105">
        <v>100000</v>
      </c>
      <c r="O135" s="105">
        <v>53000</v>
      </c>
      <c r="P135" s="95">
        <f>O135/N135*100</f>
        <v>53</v>
      </c>
    </row>
    <row r="136" spans="1:16" s="42" customFormat="1" ht="12" thickBot="1">
      <c r="A136" s="81"/>
      <c r="B136" s="81"/>
      <c r="C136" s="82">
        <v>92695</v>
      </c>
      <c r="D136" s="93" t="s">
        <v>43</v>
      </c>
      <c r="E136" s="95">
        <f>SUM(I136)</f>
        <v>300000</v>
      </c>
      <c r="F136" s="95">
        <f>SUM(J136)</f>
        <v>475000</v>
      </c>
      <c r="G136" s="95">
        <f>SUM(K136)</f>
        <v>299136.38</v>
      </c>
      <c r="H136" s="151">
        <f>G136/F136*100</f>
        <v>62.97608</v>
      </c>
      <c r="I136" s="152">
        <v>300000</v>
      </c>
      <c r="J136" s="152">
        <v>475000</v>
      </c>
      <c r="K136" s="153">
        <v>299136.38</v>
      </c>
      <c r="L136" s="151">
        <f>K136/J136*100</f>
        <v>62.97608</v>
      </c>
      <c r="M136" s="153"/>
      <c r="N136" s="153"/>
      <c r="O136" s="153"/>
      <c r="P136" s="151"/>
    </row>
    <row r="137" spans="1:16" ht="25.5" customHeight="1" thickBot="1">
      <c r="A137" s="19"/>
      <c r="B137" s="19"/>
      <c r="C137" s="96"/>
      <c r="D137" s="97" t="s">
        <v>8</v>
      </c>
      <c r="E137" s="63">
        <f>SUM(E73,E33,E23,)</f>
        <v>42136738.7</v>
      </c>
      <c r="F137" s="63">
        <f>SUM(F73,F33,F23,)</f>
        <v>43329718.05</v>
      </c>
      <c r="G137" s="63">
        <f>SUM(G73,G33,G23)</f>
        <v>18375762.32</v>
      </c>
      <c r="H137" s="63">
        <f>G137/F137*100</f>
        <v>42.40914353237986</v>
      </c>
      <c r="I137" s="63">
        <f>SUM(I73,I33,I23,)</f>
        <v>20268542</v>
      </c>
      <c r="J137" s="63">
        <f>SUM(J73,J33,J23,)</f>
        <v>21634662</v>
      </c>
      <c r="K137" s="63">
        <f>SUM(K73,K33,K23)</f>
        <v>8384127.88</v>
      </c>
      <c r="L137" s="63">
        <f>K137/J137*100</f>
        <v>38.75321870062033</v>
      </c>
      <c r="M137" s="63">
        <f>SUM(M73,M33,)</f>
        <v>21868196.7</v>
      </c>
      <c r="N137" s="63">
        <f>SUM(N73,N33,)</f>
        <v>21695056.05</v>
      </c>
      <c r="O137" s="63">
        <f>SUM(O73,O33,O23)</f>
        <v>9991634.44</v>
      </c>
      <c r="P137" s="63">
        <f>O137/N137*100</f>
        <v>46.05489110962679</v>
      </c>
    </row>
    <row r="138" spans="1:13" s="30" customFormat="1" ht="11.25">
      <c r="A138" s="54"/>
      <c r="C138" s="54"/>
      <c r="E138" s="55"/>
      <c r="F138" s="55"/>
      <c r="G138" s="55"/>
      <c r="H138" s="55"/>
      <c r="I138" s="56"/>
      <c r="J138" s="56"/>
      <c r="K138" s="56"/>
      <c r="L138" s="56"/>
      <c r="M138" s="57"/>
    </row>
    <row r="139" spans="1:13" s="30" customFormat="1" ht="11.25">
      <c r="A139" s="54"/>
      <c r="C139" s="54"/>
      <c r="E139" s="55"/>
      <c r="F139" s="55"/>
      <c r="G139" s="55"/>
      <c r="H139" s="55"/>
      <c r="I139" s="56"/>
      <c r="J139" s="56"/>
      <c r="K139" s="56"/>
      <c r="L139" s="56"/>
      <c r="M139" s="57"/>
    </row>
    <row r="140" spans="1:15" ht="13.5" customHeight="1">
      <c r="A140" s="30"/>
      <c r="C140" s="22"/>
      <c r="D140" s="2" t="s">
        <v>95</v>
      </c>
      <c r="E140" s="46"/>
      <c r="F140" s="46"/>
      <c r="G140" s="30"/>
      <c r="H140" s="30"/>
      <c r="I140" s="58"/>
      <c r="J140" s="58"/>
      <c r="K140" s="58"/>
      <c r="L140" s="58"/>
      <c r="M140" s="171" t="s">
        <v>73</v>
      </c>
      <c r="N140" s="171"/>
      <c r="O140" s="171"/>
    </row>
    <row r="141" spans="1:15" ht="11.25">
      <c r="A141" s="22"/>
      <c r="B141" s="22"/>
      <c r="C141" s="22"/>
      <c r="D141" s="59"/>
      <c r="E141" s="60"/>
      <c r="F141" s="60"/>
      <c r="G141" s="60"/>
      <c r="H141" s="60"/>
      <c r="I141" s="60"/>
      <c r="J141" s="60"/>
      <c r="K141" s="60"/>
      <c r="L141" s="60"/>
      <c r="M141" s="61"/>
      <c r="N141" s="62"/>
      <c r="O141" s="62"/>
    </row>
    <row r="142" spans="1:15" ht="11.25">
      <c r="A142" s="22"/>
      <c r="B142" s="22"/>
      <c r="C142" s="22"/>
      <c r="D142" s="22" t="s">
        <v>110</v>
      </c>
      <c r="E142" s="60"/>
      <c r="F142" s="60"/>
      <c r="G142" s="60"/>
      <c r="H142" s="60"/>
      <c r="I142" s="60"/>
      <c r="J142" s="60"/>
      <c r="K142" s="60"/>
      <c r="L142" s="60"/>
      <c r="M142" s="170" t="s">
        <v>74</v>
      </c>
      <c r="N142" s="170"/>
      <c r="O142" s="170"/>
    </row>
    <row r="143" spans="1:15" ht="11.25">
      <c r="A143" s="22"/>
      <c r="B143" s="22"/>
      <c r="C143" s="22"/>
      <c r="D143" s="30"/>
      <c r="E143" s="30"/>
      <c r="F143" s="30"/>
      <c r="G143" s="30"/>
      <c r="H143" s="30"/>
      <c r="I143" s="30"/>
      <c r="J143" s="30"/>
      <c r="K143" s="30"/>
      <c r="L143" s="30"/>
      <c r="M143" s="170"/>
      <c r="N143" s="170"/>
      <c r="O143" s="170"/>
    </row>
    <row r="144" spans="1:13" ht="11.25">
      <c r="A144" s="22"/>
      <c r="B144" s="22"/>
      <c r="C144" s="22"/>
      <c r="D144" s="59"/>
      <c r="E144" s="59"/>
      <c r="F144" s="59"/>
      <c r="G144" s="59"/>
      <c r="H144" s="59"/>
      <c r="I144" s="59"/>
      <c r="J144" s="59"/>
      <c r="K144" s="59"/>
      <c r="L144" s="59"/>
      <c r="M144" s="59"/>
    </row>
    <row r="145" spans="1:13" ht="11.25">
      <c r="A145" s="22"/>
      <c r="B145" s="22"/>
      <c r="C145" s="22"/>
      <c r="D145" s="30"/>
      <c r="E145" s="30"/>
      <c r="F145" s="30"/>
      <c r="G145" s="30"/>
      <c r="H145" s="30"/>
      <c r="I145" s="30"/>
      <c r="J145" s="30"/>
      <c r="K145" s="30"/>
      <c r="L145" s="30"/>
      <c r="M145" s="30"/>
    </row>
    <row r="146" spans="1:13" ht="11.25">
      <c r="A146" s="22"/>
      <c r="B146" s="22"/>
      <c r="C146" s="22"/>
      <c r="D146" s="59"/>
      <c r="E146" s="30"/>
      <c r="F146" s="30"/>
      <c r="G146" s="30"/>
      <c r="H146" s="30"/>
      <c r="I146" s="30"/>
      <c r="J146" s="30"/>
      <c r="K146" s="30"/>
      <c r="L146" s="30"/>
      <c r="M146" s="30"/>
    </row>
    <row r="147" spans="1:13" ht="11.25">
      <c r="A147" s="22"/>
      <c r="B147" s="22"/>
      <c r="C147" s="22"/>
      <c r="D147" s="30"/>
      <c r="E147" s="59"/>
      <c r="F147" s="59"/>
      <c r="G147" s="59"/>
      <c r="H147" s="59"/>
      <c r="I147" s="59"/>
      <c r="J147" s="59"/>
      <c r="K147" s="59"/>
      <c r="L147" s="59"/>
      <c r="M147" s="59"/>
    </row>
    <row r="148" spans="1:13" ht="11.25">
      <c r="A148" s="22"/>
      <c r="B148" s="22"/>
      <c r="C148" s="22"/>
      <c r="D148" s="30"/>
      <c r="E148" s="30"/>
      <c r="F148" s="30"/>
      <c r="G148" s="30"/>
      <c r="H148" s="30"/>
      <c r="I148" s="30"/>
      <c r="J148" s="30"/>
      <c r="K148" s="30"/>
      <c r="L148" s="30"/>
      <c r="M148" s="30"/>
    </row>
    <row r="149" spans="1:13" ht="11.25">
      <c r="A149" s="22"/>
      <c r="B149" s="22"/>
      <c r="C149" s="22"/>
      <c r="D149" s="30"/>
      <c r="E149" s="30"/>
      <c r="F149" s="30"/>
      <c r="G149" s="30"/>
      <c r="H149" s="30"/>
      <c r="I149" s="30"/>
      <c r="J149" s="30"/>
      <c r="K149" s="30"/>
      <c r="L149" s="30"/>
      <c r="M149" s="30"/>
    </row>
    <row r="150" spans="1:13" ht="11.25">
      <c r="A150" s="22"/>
      <c r="B150" s="22"/>
      <c r="C150" s="22"/>
      <c r="D150" s="30"/>
      <c r="E150" s="30"/>
      <c r="F150" s="30"/>
      <c r="G150" s="30"/>
      <c r="H150" s="30"/>
      <c r="I150" s="30"/>
      <c r="J150" s="30"/>
      <c r="K150" s="30"/>
      <c r="L150" s="30"/>
      <c r="M150" s="30"/>
    </row>
    <row r="151" spans="1:13" ht="11.25">
      <c r="A151" s="22"/>
      <c r="B151" s="22"/>
      <c r="C151" s="22"/>
      <c r="D151" s="30"/>
      <c r="E151" s="30"/>
      <c r="F151" s="30"/>
      <c r="G151" s="30"/>
      <c r="H151" s="30"/>
      <c r="I151" s="30"/>
      <c r="J151" s="30"/>
      <c r="K151" s="30"/>
      <c r="L151" s="30"/>
      <c r="M151" s="30"/>
    </row>
    <row r="152" spans="1:13" ht="11.25">
      <c r="A152" s="22"/>
      <c r="B152" s="22"/>
      <c r="C152" s="22"/>
      <c r="D152" s="30"/>
      <c r="E152" s="30"/>
      <c r="F152" s="30"/>
      <c r="G152" s="30"/>
      <c r="H152" s="30"/>
      <c r="I152" s="30"/>
      <c r="J152" s="30"/>
      <c r="K152" s="30"/>
      <c r="L152" s="30"/>
      <c r="M152" s="30"/>
    </row>
    <row r="153" spans="1:13" ht="11.25">
      <c r="A153" s="22"/>
      <c r="B153" s="22"/>
      <c r="C153" s="22"/>
      <c r="D153" s="30"/>
      <c r="E153" s="30"/>
      <c r="F153" s="30"/>
      <c r="G153" s="30"/>
      <c r="H153" s="30"/>
      <c r="I153" s="30"/>
      <c r="J153" s="30"/>
      <c r="K153" s="30"/>
      <c r="L153" s="30"/>
      <c r="M153" s="30"/>
    </row>
    <row r="154" spans="1:13" ht="11.25">
      <c r="A154" s="22"/>
      <c r="B154" s="22"/>
      <c r="C154" s="22"/>
      <c r="D154" s="30"/>
      <c r="E154" s="30"/>
      <c r="F154" s="30"/>
      <c r="G154" s="30"/>
      <c r="H154" s="30"/>
      <c r="I154" s="30"/>
      <c r="J154" s="30"/>
      <c r="K154" s="30"/>
      <c r="L154" s="30"/>
      <c r="M154" s="30"/>
    </row>
    <row r="155" spans="1:13" ht="11.25">
      <c r="A155" s="22"/>
      <c r="B155" s="22"/>
      <c r="C155" s="22"/>
      <c r="D155" s="30"/>
      <c r="E155" s="30"/>
      <c r="F155" s="30"/>
      <c r="G155" s="30"/>
      <c r="H155" s="30"/>
      <c r="I155" s="30"/>
      <c r="J155" s="30"/>
      <c r="K155" s="30"/>
      <c r="L155" s="30"/>
      <c r="M155" s="30"/>
    </row>
    <row r="156" spans="1:13" ht="11.25">
      <c r="A156" s="22"/>
      <c r="B156" s="22"/>
      <c r="C156" s="22"/>
      <c r="D156" s="30"/>
      <c r="E156" s="30"/>
      <c r="F156" s="30"/>
      <c r="G156" s="30"/>
      <c r="H156" s="30"/>
      <c r="I156" s="30"/>
      <c r="J156" s="30"/>
      <c r="K156" s="30"/>
      <c r="L156" s="30"/>
      <c r="M156" s="30"/>
    </row>
    <row r="157" spans="1:13" ht="11.25">
      <c r="A157" s="22"/>
      <c r="B157" s="22"/>
      <c r="C157" s="22"/>
      <c r="D157" s="30"/>
      <c r="E157" s="30"/>
      <c r="F157" s="30"/>
      <c r="G157" s="30"/>
      <c r="H157" s="30"/>
      <c r="I157" s="30"/>
      <c r="J157" s="30"/>
      <c r="K157" s="30"/>
      <c r="L157" s="30"/>
      <c r="M157" s="30"/>
    </row>
    <row r="158" spans="1:13" ht="11.25">
      <c r="A158" s="22"/>
      <c r="B158" s="22"/>
      <c r="C158" s="22"/>
      <c r="D158" s="30"/>
      <c r="E158" s="30"/>
      <c r="F158" s="30"/>
      <c r="G158" s="30"/>
      <c r="H158" s="30"/>
      <c r="I158" s="30"/>
      <c r="J158" s="30"/>
      <c r="K158" s="30"/>
      <c r="L158" s="30"/>
      <c r="M158" s="30"/>
    </row>
    <row r="159" spans="1:13" ht="11.25">
      <c r="A159" s="22"/>
      <c r="B159" s="22"/>
      <c r="C159" s="22"/>
      <c r="D159" s="30"/>
      <c r="E159" s="30"/>
      <c r="F159" s="30"/>
      <c r="G159" s="30"/>
      <c r="H159" s="30"/>
      <c r="I159" s="30"/>
      <c r="J159" s="30"/>
      <c r="K159" s="30"/>
      <c r="L159" s="30"/>
      <c r="M159" s="30"/>
    </row>
  </sheetData>
  <sheetProtection/>
  <mergeCells count="19">
    <mergeCell ref="A110:P110"/>
    <mergeCell ref="M143:O143"/>
    <mergeCell ref="M142:O142"/>
    <mergeCell ref="M140:O140"/>
    <mergeCell ref="A13:P13"/>
    <mergeCell ref="K20:K21"/>
    <mergeCell ref="O20:O21"/>
    <mergeCell ref="I19:L19"/>
    <mergeCell ref="A59:P59"/>
    <mergeCell ref="M19:P19"/>
    <mergeCell ref="N1:O1"/>
    <mergeCell ref="E18:E21"/>
    <mergeCell ref="F18:F21"/>
    <mergeCell ref="G18:G21"/>
    <mergeCell ref="H18:H21"/>
    <mergeCell ref="A8:P8"/>
    <mergeCell ref="A12:P12"/>
    <mergeCell ref="N9:P9"/>
    <mergeCell ref="I18:P18"/>
  </mergeCells>
  <printOptions/>
  <pageMargins left="0" right="0" top="0.1968503937007874" bottom="0.1968503937007874" header="0" footer="0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msoltys</cp:lastModifiedBy>
  <cp:lastPrinted>2010-08-05T13:10:10Z</cp:lastPrinted>
  <dcterms:modified xsi:type="dcterms:W3CDTF">2010-09-10T10:23:01Z</dcterms:modified>
  <cp:category/>
  <cp:version/>
  <cp:contentType/>
  <cp:contentStatus/>
</cp:coreProperties>
</file>