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. zbiorówka " sheetId="1" r:id="rId1"/>
    <sheet name="2.wkaz przedsięwzięć" sheetId="2" r:id="rId2"/>
    <sheet name="3. limit przedsięwzięć" sheetId="3" r:id="rId3"/>
  </sheets>
  <definedNames>
    <definedName name="_xlnm.Print_Area" localSheetId="0">'1. zbiorówka '!$A$1:$M$38</definedName>
    <definedName name="_xlnm.Print_Area" localSheetId="1">'2.wkaz przedsięwzięć'!$A$1:$I$82</definedName>
    <definedName name="_xlnm.Print_Area" localSheetId="2">'3. limit przedsięwzięć'!$A$1:$K$84</definedName>
  </definedNames>
  <calcPr fullCalcOnLoad="1"/>
</workbook>
</file>

<file path=xl/sharedStrings.xml><?xml version="1.0" encoding="utf-8"?>
<sst xmlns="http://schemas.openxmlformats.org/spreadsheetml/2006/main" count="722" uniqueCount="154">
  <si>
    <t>Zbiorczo  przedsięwzięcia</t>
  </si>
  <si>
    <t>Rok</t>
  </si>
  <si>
    <t>1) programy, projekty lub zadania (razem)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</si>
  <si>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</si>
  <si>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 (wydatki bieżące)</t>
  </si>
  <si>
    <t>Razem</t>
  </si>
  <si>
    <t>wydatki bieżące</t>
  </si>
  <si>
    <t>wydatki majątkowe</t>
  </si>
  <si>
    <t>łączne nakłady finansowe</t>
  </si>
  <si>
    <t>0,00</t>
  </si>
  <si>
    <t>limit zobowiązań</t>
  </si>
  <si>
    <t>2011</t>
  </si>
  <si>
    <t>2012</t>
  </si>
  <si>
    <t>2013</t>
  </si>
  <si>
    <t>2014</t>
  </si>
  <si>
    <t>2015</t>
  </si>
  <si>
    <t>2016</t>
  </si>
  <si>
    <t>2017</t>
  </si>
  <si>
    <t>Zbiorczo programy, projekty lub zadania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</si>
  <si>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</si>
  <si>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</si>
  <si>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c) programy, projekty lub zadania pozostałe (inne niż wymienione w lit.a i b) (razem)</t>
  </si>
  <si>
    <t>Załącznik nr 2</t>
  </si>
  <si>
    <t>Rady Miejskiej Legnicy</t>
  </si>
  <si>
    <t>L.p.</t>
  </si>
  <si>
    <t>Nazwa i cel</t>
  </si>
  <si>
    <t>Okres realizacji</t>
  </si>
  <si>
    <t>Rozdz.</t>
  </si>
  <si>
    <t>Jednostka odpowiedzialna lub koordynująca</t>
  </si>
  <si>
    <t>Łączne nakłady finansowe</t>
  </si>
  <si>
    <t>Limit zobowiązań</t>
  </si>
  <si>
    <t>Suma limitów wydatków przyjętych w latach WPF</t>
  </si>
  <si>
    <t>od</t>
  </si>
  <si>
    <t>do</t>
  </si>
  <si>
    <t>1.[b]</t>
  </si>
  <si>
    <t>Miejski Ośrodek Pomocy Społecznej</t>
  </si>
  <si>
    <t>Siłę mam dzięki wam, ale radzę sobie sam - pilotażowy program rewitalizacji społecznej Obszaru Wsparcia w Legnicy</t>
  </si>
  <si>
    <t>2.[b]</t>
  </si>
  <si>
    <t>Urząd Miasta Legnicy</t>
  </si>
  <si>
    <t>Dobry start w szkole</t>
  </si>
  <si>
    <t>3.[b]</t>
  </si>
  <si>
    <t>Program Operacyjny Kapitał Ludzki 2007 -2013 - Cel: Aktywizacja społeczna, zawodowa i edukacyjna 90 osób (49 kobiet i 41 mężczyzn) zagrożonych wykluczeniem społecznym z terenu miasta Legnicy</t>
  </si>
  <si>
    <t>Wykorzystaj szansę, zdobądź zatrudnienie</t>
  </si>
  <si>
    <t>4.[b]</t>
  </si>
  <si>
    <t>Legnica</t>
  </si>
  <si>
    <t>Odnowa zdegradowanych obszarów miejskich w rejonie ul. H. Pobożnego - przebudowa (adaptacja) Willi Bolka von Richthofena wraz z zagospodarowaniem terenu na potrzeby Środowiskowego Centrum Integracyjno - Profilaktycznego</t>
  </si>
  <si>
    <t>Zarząd Dróg Miejskich</t>
  </si>
  <si>
    <t>Odnowa zdegradowanych obszarów miejskich w rejonie ul. H. Pobożnego - renowacja części wspólnych wielorodzinnych budynków mieszkalnych</t>
  </si>
  <si>
    <t>Odnowa zdegradowanych obszarów miejskich w rejonie ul. H. Pobożnego - zagospodarowanie oraz utworzenie estetycznych i funkcjonalnych przestrzeni publicznych</t>
  </si>
  <si>
    <t>1.[m]</t>
  </si>
  <si>
    <t>Przygotowanie dokumentacji dla terenów produkcyjno-usługowych w Legnicy</t>
  </si>
  <si>
    <t>2.[m]</t>
  </si>
  <si>
    <t>Zarząd Gospodarki Mieszkaniowej</t>
  </si>
  <si>
    <t>3.[m]</t>
  </si>
  <si>
    <t>5.[m]</t>
  </si>
  <si>
    <t>Regionalny Program Operacyjny dla Województwa Dolnośląskiego na lata 2007 – 2013 - Cel: Odnowa zdegradowanych obszarów miejskich w miastach województwa dolnośląskiego liczących powyżej 10 tysięcy mieszkańców</t>
  </si>
  <si>
    <t>- wydatki bieżące</t>
  </si>
  <si>
    <t>- wydatki majątkowe</t>
  </si>
  <si>
    <t>2010</t>
  </si>
  <si>
    <t>2009</t>
  </si>
  <si>
    <t>Wał rzeki Kaczawy (Kartuska) m. Legnica</t>
  </si>
  <si>
    <t>2004</t>
  </si>
  <si>
    <t>Budowa cmentarza komunalnego - I etap: droga dojazdowa, Krematorium,Dom Pogrzebowy, parkingi, 32 kwatery, ogrodzenie, aleje główne i boczne</t>
  </si>
  <si>
    <t>Uzbrojenie terenów inwestycyjnych pod budownictwo mieszkaniowe - sieci i drogi na Osiedlu Piekary Jednostka "B"</t>
  </si>
  <si>
    <t>2008</t>
  </si>
  <si>
    <t>6.[m]</t>
  </si>
  <si>
    <t>Legnica, wieża św. Jadwigi (XIII/XV w.): renowacja wieży</t>
  </si>
  <si>
    <t>Remont i rewaloryzacja Akademii Rycerskiej ul. Chojnowska 2 w Legnicy</t>
  </si>
  <si>
    <t>Odnowa zdegradowanych obszarów miejskich w rejonie ul. H. Pobożnego- przebudowa ulicy Libana</t>
  </si>
  <si>
    <t>2002</t>
  </si>
  <si>
    <t>Program Operacyjny Innowacyjna Gospodarka, 2007-2013 - Cel: Ułatwienie przedsiębiorcom na terenie całego kraju dostępu do kompleksowych, wysokiej jakości usług w zakresie internacjonalizacji działalności gospodarczej oraz zwiększenie poziomu inwestycji  poprzez zwiększenie atrakcyjności lokalizacji dla projektów inwestycyjnych</t>
  </si>
  <si>
    <t>4.[m]</t>
  </si>
  <si>
    <t>70001</t>
  </si>
  <si>
    <t>85406</t>
  </si>
  <si>
    <t>Modernizacja centrów kształcenia zawodowego na Dolnym Śląsku</t>
  </si>
  <si>
    <t>80195</t>
  </si>
  <si>
    <t>85214  85219</t>
  </si>
  <si>
    <t>85214  85218</t>
  </si>
  <si>
    <t>80101</t>
  </si>
  <si>
    <t>5.[b]</t>
  </si>
  <si>
    <t>Współpraca nad międzykulturowym wzbogacaniem</t>
  </si>
  <si>
    <t>Program Operacyjny Kapitał Ludzki 2007 – 2013 - Cel: Aktywizacja społeczna, zawodowa i edukacyjna 60 osób – bezrobotnych, nieaktywnych zawodowo i zatrudnionych, zagrożonych wykluczeniem społecznym mieszkańców obszaru rewitalizowanego H. Pobożnego w Legnicy w okresie od 01.10.2011 r. do 31.10.2012 r.</t>
  </si>
  <si>
    <t>Program "Uczenie się przez całe życie" - Cel: Poznanie kultury i języka innych państw, poszerzenie wiedzy z różnych dziedzin życia społecznego i kulturalnego</t>
  </si>
  <si>
    <t>W 80 dni dookoła Europy - budowa ekologicznego miasta</t>
  </si>
  <si>
    <t>6.[b]</t>
  </si>
  <si>
    <t>7.[b]</t>
  </si>
  <si>
    <t>Program "Uczenie się przez całe życie" - Cel: Rozwijanie wśród młodzieży i kadry nauczycielskiej wiedzy o różnorodności kultur i języków Europy oraz  umiejętności i kompetencji niezbędnych do przyszłego życia zawodowego i społecznego młodego pokolenia</t>
  </si>
  <si>
    <t>Sojusz szkół europejskich przeciwko przemocy i społecznemu odrzuceniu</t>
  </si>
  <si>
    <t>8.[b]</t>
  </si>
  <si>
    <t>Program "Uczenie się przez całe życie" - Cel: Zdobycie wiedzy przez uczniów na temat tradycyjnego rzemiosła oraz poznanie kultury krajów uczestniczących w projekcie</t>
  </si>
  <si>
    <t>Program "Uczenie się przez całe życie" - Cel: Stworzenie alternatywnych do tradycyjnych metod nauczania bardziej adekwatnych do współczesnych czasów oraz stworzenie uczniom warunków do bycia bardziej kreatywnymi, swobodnie wyrażającymi swoje myśli i uczucia</t>
  </si>
  <si>
    <t>Kreatywność w świecie cyfrowym</t>
  </si>
  <si>
    <t>Tradycyjne rzemiosło ścieżką do zawodowej kariery</t>
  </si>
  <si>
    <t>80102</t>
  </si>
  <si>
    <t>80110</t>
  </si>
  <si>
    <t>80120</t>
  </si>
  <si>
    <t>60015</t>
  </si>
  <si>
    <t>Przebudowa parkingów w rejonie Zamku Piastowskiego</t>
  </si>
  <si>
    <t>60016</t>
  </si>
  <si>
    <t>Budowa ulicy Środkowej</t>
  </si>
  <si>
    <t>1979</t>
  </si>
  <si>
    <t>90095</t>
  </si>
  <si>
    <t>92120</t>
  </si>
  <si>
    <t>75023</t>
  </si>
  <si>
    <t>63003</t>
  </si>
  <si>
    <t>Budowa i modernizacja monitoringu wizyjnego zwiększającego bezpieczeństwo turystów w Legnicy</t>
  </si>
  <si>
    <t>63095</t>
  </si>
  <si>
    <t>Zespół Szkół Ogólnokształcących Nr 3</t>
  </si>
  <si>
    <t>Zespół Szkół Ogólnokształcących Nr 2</t>
  </si>
  <si>
    <t>Zespół Szkół Ogólnokształcących Nr 4</t>
  </si>
  <si>
    <t>Szkoła Podstawowa Nr 19</t>
  </si>
  <si>
    <t>Przebudowa wiaduktu drogowego (nad torami kolejowymi PKP) w ciągu al. Piłsudskiego</t>
  </si>
  <si>
    <t>9.[b]</t>
  </si>
  <si>
    <t>10.[b]</t>
  </si>
  <si>
    <t>Zespół Placówek Specjalnych</t>
  </si>
  <si>
    <t>1. Wykaz przedsięwzięć do Wieloletniej Prognozy Finansowej miasta Legnicy</t>
  </si>
  <si>
    <t>2. Wykaz przedsięwzięć - Łączne nakłady finansowe i limity zobowiązań</t>
  </si>
  <si>
    <t>3. Wykaz przedsięwzięć - Limity wydatków na przedsięwzięcia</t>
  </si>
  <si>
    <t>Program Operacyjny Innowacyjna Gospodarka, 2007-2013 - Cel: Wsparcie inwestycji dla stworzenia konkurencyjnych i innowacyjnych produktów turystycznych o charakterze unikatowym i ponadregionalnym, przy jednoczesnym zachowaniu chłonności terenów turystycznych i ich pojemności turystycznej</t>
  </si>
  <si>
    <t>Program z zakresu komunikacji i transportu - Cel: Modernizacja układu komunikacyjnego w celu usprawnienia ruchu kołowego i bezpieczeństwa w mieście oraz polepszenia jakości funkcjonowania systemu transportu publicznego</t>
  </si>
  <si>
    <t>Program z zakresu kultury, turystyki i sportu - Cel: Ochrona zabytków i rewitalizacja istniejących obiektów - placówek kultury, turystyki i sportu</t>
  </si>
  <si>
    <t>Program z zakresu rewitalizacji zdegradowanych obszarów miasta - Cel: Ratowanie i odzyskiwanie dla mieszkańców zdegradowanych i zagrożonych zniszczeniem obszarów miasta, w tym cennych z uwagi na walory architektoniczne oraz kreowanie wizerunku miasta</t>
  </si>
  <si>
    <t>Program z zakresu kultury, turystyki i sportu. - Cel: Ochrona zabytków i rewitalizacja istniejących obiektów - placówek kultury, turystyki i sportu</t>
  </si>
  <si>
    <t>Informatyzacja Urzędu Miasta - zakup i wdrożenie systemów wspomagających zarządzanie Miastem (w tym m.in. integracja rozwiązań z zakresu mapy numerycznej z pozostałymi bazami danych  i rejestrami UM) oraz rozbudowa infrastruktury teleinformatycznej  w celu upowszechnienia elektronicznego dostępu do UM (w tym doposażenie  w sprzęt komputerowy)</t>
  </si>
  <si>
    <t>Program "Uczenie się przez całe życie"  - Cel: Podnoszenie świadomości uczniów o konsekwencjach swoich oddziaływań na środowisko, zachęcenie młodzieży do zmiany zachowań w celu rozwijania statusu świadomego i aktywnego obywatela Unii Europejskiej</t>
  </si>
  <si>
    <t>Program "Uczenie się przez całe życie" - Cel: Podnoszenie świadomości uczniów o konsekwencjach swoich oddziaływań na środowisko, zachęcenie młodzieży do zmiany zachowań w celu rozwijania statusu świadomego i aktywnego obywatela Unii Europejskiej</t>
  </si>
  <si>
    <t>Program z zakresu budownictwa komunalnego i infrastruktury komunalnej - Cel: Poprawa bazy mieszkaniowej w mieście, uzbrojenie terenów inwestycyjnych w sieci wodno-kanalizacyjne, budowa dróg, oświetlenia, cmentarza komunalnego</t>
  </si>
  <si>
    <t>Program z zakresu usprawnienia obsługi mieszkańców - Cel:Poprawa jakości obsługi mieszkańców, budowa podstaw społeczeństwa infomacyjnego i modernizacja bazy lokalowej Urzędu Miasta Legnica</t>
  </si>
  <si>
    <t>Program z zakresu bezpieczeństwa i ochrony ludności - Cel: Usprawnienie i skoordynowanie działań w zakresie ratownictwa i sytuacji kryzysowych w mieście</t>
  </si>
  <si>
    <t>Odnowa zdegradowanych obszarów miejskich w rejonie ul. H. Pobożnego - przebudowa ulicy Libana</t>
  </si>
  <si>
    <t>Regionalny Program Operacyjny dla Województwa Dolnośląskiego na lata 2007 – 2013 - Cel: Utworzenie i funkcjonowanie racjonalnej sieci centrów kształcenia zawodowego o charakterze subregionalnym oraz modernizacja bazy dydaktycznej szkół zawodowych w ramach 7 branż kształcenia zawodowego</t>
  </si>
  <si>
    <t>Program Operacyjny Kapitał Ludzki 2007 – 2013 - Cel: Wyrównywanie szans edukacyjnych poprzez indywidualizację procesu kształcenia i wychowania dzieci w klasach I-III w 12 legnickich szkołach podstawowych</t>
  </si>
  <si>
    <t>Południowo-Zachodni Szlak Cysterski, w tym: - zadania sieciowe realizowane przez Lidera projektu</t>
  </si>
  <si>
    <t>Przełożenie ujściowego odcinka rowu K-11 powyżej obwodnicy m. Legnica</t>
  </si>
  <si>
    <t>Budowa Zbiorczej Drogi Południowej w Legnicy - Etap II od ul. Wojska Polskiego do al. Rzeczypospolitej z budową mostu na rzece Kaczawie</t>
  </si>
  <si>
    <t>2006</t>
  </si>
  <si>
    <t>Budowa ulic Boiskowej, Myśliwskiej wraz z uzbrojeniem oraz przebudową ulicy Jaworzyńskiej i Handlowej, w celu uzbrojenia terenów producyjno-usługowych</t>
  </si>
  <si>
    <t>Uzbrojenie terenów inwestycyjnych pod budownictwo produkcyjno-usługowe na osiedlu Sienkiewicza</t>
  </si>
  <si>
    <t>Modernizacja Trasy 2a w Legnicy celem poprawy jakości połączeń z siecią TEN-T i dróg krajowych - przebudowa ul. Jaworzyńskiej</t>
  </si>
  <si>
    <t>Budowa wraz z przebudową oświetlenia ulicznego w mieście</t>
  </si>
  <si>
    <t>90015</t>
  </si>
  <si>
    <t>Przebudowa ulic: Moniuszki, Rzeczypospolitej, Zamiejskiej, Nowodworskiej (do ul. Jaworzyńskiej) - Trasa nr 5</t>
  </si>
  <si>
    <t>7.[m]</t>
  </si>
  <si>
    <t>Program z zakresu oświaty - Cel: Standaryzacja bazy materialnej obiektów oświatowych - obiekty sportowe, dydaktyczne</t>
  </si>
  <si>
    <t>Zespół Szkół Elektryczno-Mechanicznych ul. Skarbka 4 - rewitalizacja elewacji i dachu budynku szkolnego</t>
  </si>
  <si>
    <t>80130</t>
  </si>
  <si>
    <t xml:space="preserve"> 85154 85406</t>
  </si>
  <si>
    <t>Przebudowa ulic: Bydgoskiej (od Lubińskiej do Szczytnickiej) i Szczytnickiej, w tym: Etap I od ul. Lubińskiej do Szczytnickiej</t>
  </si>
  <si>
    <t>Przebudowa ulic: Bydgoskiej (od Lubińskiej do Szczytnickiej) i Szczytnickiej, w tym:Etap I od ul. Lubińskiej do Szczytnickiej</t>
  </si>
  <si>
    <t>Przebudowa ulic: Bydgoskiej (od Lubińskiej do Szczytnickiej) i Szczytnickiej, w tym:  Etap I od ul. Lubińskiej do Szczytnickiej</t>
  </si>
  <si>
    <t>Zbiorczo</t>
  </si>
  <si>
    <t>Budowa zintegrowanego systemu zarządzania ruchem i transportem publicznym w mieście Legnica</t>
  </si>
  <si>
    <t>z dnia 27 grudnia 2011 r.</t>
  </si>
  <si>
    <t>do Uchwały Nr XV/145/11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</si>
</sst>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\-000"/>
    <numFmt numFmtId="166" formatCode="#,##0.00\ _z_ł"/>
    <numFmt numFmtId="167" formatCode="#,##0\ _z_ł"/>
    <numFmt numFmtId="168" formatCode="[$-415]d\ mmmm\ yyyy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/>
      <protection locked="0"/>
    </xf>
    <xf numFmtId="164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35" borderId="13" xfId="0" applyNumberFormat="1" applyFont="1" applyFill="1" applyBorder="1" applyAlignment="1">
      <alignment vertical="center" wrapText="1"/>
    </xf>
    <xf numFmtId="4" fontId="8" fillId="34" borderId="13" xfId="0" applyNumberFormat="1" applyFont="1" applyFill="1" applyBorder="1" applyAlignment="1" applyProtection="1">
      <alignment horizontal="right" vertical="center"/>
      <protection locked="0"/>
    </xf>
    <xf numFmtId="4" fontId="8" fillId="34" borderId="14" xfId="0" applyNumberFormat="1" applyFont="1" applyFill="1" applyBorder="1" applyAlignment="1" applyProtection="1">
      <alignment horizontal="right" vertical="center"/>
      <protection locked="0"/>
    </xf>
    <xf numFmtId="4" fontId="46" fillId="35" borderId="15" xfId="0" applyNumberFormat="1" applyFont="1" applyFill="1" applyBorder="1" applyAlignment="1">
      <alignment vertical="center" wrapText="1"/>
    </xf>
    <xf numFmtId="4" fontId="8" fillId="34" borderId="15" xfId="0" applyNumberFormat="1" applyFont="1" applyFill="1" applyBorder="1" applyAlignment="1" applyProtection="1">
      <alignment horizontal="right" vertical="center"/>
      <protection locked="0"/>
    </xf>
    <xf numFmtId="4" fontId="8" fillId="34" borderId="16" xfId="0" applyNumberFormat="1" applyFont="1" applyFill="1" applyBorder="1" applyAlignment="1" applyProtection="1">
      <alignment horizontal="right" vertical="center"/>
      <protection locked="0"/>
    </xf>
    <xf numFmtId="4" fontId="46" fillId="35" borderId="17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 applyProtection="1">
      <alignment horizontal="right" vertical="center"/>
      <protection locked="0"/>
    </xf>
    <xf numFmtId="4" fontId="8" fillId="34" borderId="18" xfId="0" applyNumberFormat="1" applyFont="1" applyFill="1" applyBorder="1" applyAlignment="1" applyProtection="1">
      <alignment horizontal="right" vertical="center"/>
      <protection locked="0"/>
    </xf>
    <xf numFmtId="4" fontId="46" fillId="35" borderId="11" xfId="0" applyNumberFormat="1" applyFont="1" applyFill="1" applyBorder="1" applyAlignment="1">
      <alignment horizontal="right" vertical="center" wrapText="1"/>
    </xf>
    <xf numFmtId="4" fontId="46" fillId="35" borderId="19" xfId="0" applyNumberFormat="1" applyFont="1" applyFill="1" applyBorder="1" applyAlignment="1">
      <alignment horizontal="right" vertical="center" wrapText="1"/>
    </xf>
    <xf numFmtId="4" fontId="46" fillId="35" borderId="2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35" borderId="13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35" borderId="15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6" fillId="35" borderId="11" xfId="0" applyNumberFormat="1" applyFont="1" applyFill="1" applyBorder="1" applyAlignment="1">
      <alignment vertical="center" wrapText="1"/>
    </xf>
    <xf numFmtId="4" fontId="46" fillId="35" borderId="13" xfId="0" applyNumberFormat="1" applyFont="1" applyFill="1" applyBorder="1" applyAlignment="1">
      <alignment horizontal="right" vertical="center" wrapText="1"/>
    </xf>
    <xf numFmtId="49" fontId="8" fillId="33" borderId="0" xfId="0" applyNumberFormat="1" applyFont="1" applyFill="1" applyAlignment="1" applyProtection="1">
      <alignment horizontal="left" vertical="center" wrapText="1"/>
      <protection locked="0"/>
    </xf>
    <xf numFmtId="4" fontId="46" fillId="35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 applyProtection="1">
      <alignment horizontal="right" vertical="center" wrapText="1"/>
      <protection locked="0"/>
    </xf>
    <xf numFmtId="167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6" fillId="35" borderId="1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4" fontId="8" fillId="34" borderId="11" xfId="0" applyNumberFormat="1" applyFont="1" applyFill="1" applyBorder="1" applyAlignment="1" applyProtection="1">
      <alignment vertical="center"/>
      <protection locked="0"/>
    </xf>
    <xf numFmtId="4" fontId="8" fillId="34" borderId="15" xfId="0" applyNumberFormat="1" applyFont="1" applyFill="1" applyBorder="1" applyAlignment="1" applyProtection="1">
      <alignment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46" fillId="35" borderId="24" xfId="0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26" xfId="0" applyNumberFormat="1" applyFont="1" applyFill="1" applyBorder="1" applyAlignment="1" applyProtection="1">
      <alignment vertical="center" wrapText="1"/>
      <protection locked="0"/>
    </xf>
    <xf numFmtId="4" fontId="8" fillId="34" borderId="11" xfId="0" applyNumberFormat="1" applyFont="1" applyFill="1" applyBorder="1" applyAlignment="1" applyProtection="1">
      <alignment vertical="center" wrapText="1"/>
      <protection locked="0"/>
    </xf>
    <xf numFmtId="4" fontId="46" fillId="35" borderId="11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46" fillId="35" borderId="28" xfId="0" applyNumberFormat="1" applyFont="1" applyFill="1" applyBorder="1" applyAlignment="1">
      <alignment horizontal="right" vertical="center" wrapText="1"/>
    </xf>
    <xf numFmtId="4" fontId="46" fillId="35" borderId="29" xfId="0" applyNumberFormat="1" applyFont="1" applyFill="1" applyBorder="1" applyAlignment="1">
      <alignment horizontal="right" vertical="center" wrapText="1"/>
    </xf>
    <xf numFmtId="4" fontId="46" fillId="35" borderId="30" xfId="0" applyNumberFormat="1" applyFont="1" applyFill="1" applyBorder="1" applyAlignment="1">
      <alignment horizontal="right" vertical="center" wrapText="1"/>
    </xf>
    <xf numFmtId="49" fontId="8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2" xfId="0" applyNumberFormat="1" applyFont="1" applyFill="1" applyBorder="1" applyAlignment="1" applyProtection="1">
      <alignment horizontal="center" vertical="center" wrapText="1"/>
      <protection locked="0"/>
    </xf>
    <xf numFmtId="4" fontId="46" fillId="35" borderId="33" xfId="0" applyNumberFormat="1" applyFont="1" applyFill="1" applyBorder="1" applyAlignment="1">
      <alignment horizontal="right" vertical="center" wrapText="1"/>
    </xf>
    <xf numFmtId="4" fontId="46" fillId="35" borderId="34" xfId="0" applyNumberFormat="1" applyFont="1" applyFill="1" applyBorder="1" applyAlignment="1">
      <alignment horizontal="right" vertical="center" wrapText="1"/>
    </xf>
    <xf numFmtId="4" fontId="46" fillId="35" borderId="35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166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47" fillId="34" borderId="15" xfId="0" applyNumberFormat="1" applyFont="1" applyFill="1" applyBorder="1" applyAlignment="1" applyProtection="1">
      <alignment vertical="center" wrapText="1"/>
      <protection locked="0"/>
    </xf>
    <xf numFmtId="4" fontId="47" fillId="35" borderId="15" xfId="0" applyNumberFormat="1" applyFont="1" applyFill="1" applyBorder="1" applyAlignment="1">
      <alignment vertical="center" wrapText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7" fillId="33" borderId="20" xfId="0" applyNumberFormat="1" applyFont="1" applyFill="1" applyBorder="1" applyAlignment="1" applyProtection="1">
      <alignment vertical="center" wrapText="1"/>
      <protection locked="0"/>
    </xf>
    <xf numFmtId="4" fontId="47" fillId="35" borderId="11" xfId="0" applyNumberFormat="1" applyFont="1" applyFill="1" applyBorder="1" applyAlignment="1">
      <alignment horizontal="right" vertical="center" wrapText="1"/>
    </xf>
    <xf numFmtId="4" fontId="47" fillId="35" borderId="11" xfId="0" applyNumberFormat="1" applyFont="1" applyFill="1" applyBorder="1" applyAlignment="1">
      <alignment vertical="center" wrapText="1"/>
    </xf>
    <xf numFmtId="4" fontId="47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7" fillId="34" borderId="11" xfId="0" applyNumberFormat="1" applyFont="1" applyFill="1" applyBorder="1" applyAlignment="1" applyProtection="1">
      <alignment horizontal="right" vertical="center"/>
      <protection locked="0"/>
    </xf>
    <xf numFmtId="4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7" fillId="35" borderId="17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 horizontal="left" vertical="center" wrapText="1"/>
      <protection locked="0"/>
    </xf>
    <xf numFmtId="49" fontId="8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2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dxfs count="7">
    <dxf/>
    <dxf>
      <font>
        <color auto="1"/>
      </font>
    </dxf>
    <dxf>
      <font>
        <color theme="1"/>
      </font>
    </dxf>
    <dxf/>
    <dxf/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B1">
      <selection activeCell="J4" sqref="J4"/>
    </sheetView>
  </sheetViews>
  <sheetFormatPr defaultColWidth="9.33203125" defaultRowHeight="12.75"/>
  <cols>
    <col min="1" max="1" width="30.83203125" style="1" customWidth="1"/>
    <col min="2" max="2" width="19" style="1" customWidth="1"/>
    <col min="3" max="3" width="14.83203125" style="1" customWidth="1"/>
    <col min="4" max="4" width="15.66015625" style="1" customWidth="1"/>
    <col min="5" max="5" width="16.33203125" style="1" customWidth="1"/>
    <col min="6" max="6" width="15.66015625" style="1" customWidth="1"/>
    <col min="7" max="7" width="16" style="1" customWidth="1"/>
    <col min="8" max="8" width="15.83203125" style="1" customWidth="1"/>
    <col min="9" max="9" width="15.16015625" style="1" customWidth="1"/>
    <col min="10" max="10" width="16.83203125" style="1" customWidth="1"/>
    <col min="11" max="11" width="16.66015625" style="1" customWidth="1"/>
    <col min="12" max="12" width="17.83203125" style="1" customWidth="1"/>
    <col min="13" max="13" width="17.16015625" style="1" customWidth="1"/>
    <col min="14" max="14" width="25.66015625" style="1" customWidth="1"/>
    <col min="15" max="16384" width="9.33203125" style="1" customWidth="1"/>
  </cols>
  <sheetData>
    <row r="1" ht="12.75">
      <c r="L1" s="2" t="s">
        <v>22</v>
      </c>
    </row>
    <row r="2" ht="12.75">
      <c r="L2" s="2" t="s">
        <v>153</v>
      </c>
    </row>
    <row r="3" ht="12.75">
      <c r="L3" s="2" t="s">
        <v>23</v>
      </c>
    </row>
    <row r="4" ht="12.75">
      <c r="L4" s="2" t="s">
        <v>152</v>
      </c>
    </row>
    <row r="5" ht="12.75">
      <c r="L5" s="2"/>
    </row>
    <row r="7" spans="1:12" ht="16.5" customHeight="1">
      <c r="A7" s="108" t="s">
        <v>115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3" ht="14.25" customHeight="1">
      <c r="A11" s="111" t="s">
        <v>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</row>
    <row r="12" spans="1:13" ht="63" customHeight="1">
      <c r="A12" s="109" t="s">
        <v>1</v>
      </c>
      <c r="B12" s="98" t="s">
        <v>150</v>
      </c>
      <c r="C12" s="99"/>
      <c r="D12" s="100"/>
      <c r="E12" s="98" t="s">
        <v>2</v>
      </c>
      <c r="F12" s="99"/>
      <c r="G12" s="100"/>
      <c r="H12" s="98" t="s">
        <v>3</v>
      </c>
      <c r="I12" s="99"/>
      <c r="J12" s="100"/>
      <c r="K12" s="98" t="s">
        <v>4</v>
      </c>
      <c r="L12" s="99"/>
      <c r="M12" s="100"/>
    </row>
    <row r="13" spans="1:13" ht="42" customHeight="1">
      <c r="A13" s="110"/>
      <c r="B13" s="4" t="s">
        <v>5</v>
      </c>
      <c r="C13" s="4" t="s">
        <v>6</v>
      </c>
      <c r="D13" s="4" t="s">
        <v>7</v>
      </c>
      <c r="E13" s="4" t="s">
        <v>5</v>
      </c>
      <c r="F13" s="4" t="s">
        <v>6</v>
      </c>
      <c r="G13" s="4" t="s">
        <v>7</v>
      </c>
      <c r="H13" s="4" t="s">
        <v>5</v>
      </c>
      <c r="I13" s="4" t="s">
        <v>6</v>
      </c>
      <c r="J13" s="4" t="s">
        <v>7</v>
      </c>
      <c r="K13" s="98"/>
      <c r="L13" s="99"/>
      <c r="M13" s="100"/>
    </row>
    <row r="14" spans="1:13" ht="15" customHeight="1">
      <c r="A14" s="3" t="s">
        <v>8</v>
      </c>
      <c r="B14" s="8">
        <f>SUM(E14)</f>
        <v>305357408.12</v>
      </c>
      <c r="C14" s="8">
        <f>SUM(F14)</f>
        <v>7521177.390000001</v>
      </c>
      <c r="D14" s="8">
        <f>SUM(G14)</f>
        <v>297836230.73</v>
      </c>
      <c r="E14" s="8">
        <f aca="true" t="shared" si="0" ref="E14:G21">SUM(E31,K31)</f>
        <v>305357408.12</v>
      </c>
      <c r="F14" s="8">
        <f t="shared" si="0"/>
        <v>7521177.390000001</v>
      </c>
      <c r="G14" s="8">
        <f t="shared" si="0"/>
        <v>297836230.73</v>
      </c>
      <c r="H14" s="8" t="s">
        <v>9</v>
      </c>
      <c r="I14" s="8" t="s">
        <v>9</v>
      </c>
      <c r="J14" s="8" t="s">
        <v>9</v>
      </c>
      <c r="K14" s="95" t="s">
        <v>9</v>
      </c>
      <c r="L14" s="96"/>
      <c r="M14" s="97"/>
    </row>
    <row r="15" spans="1:13" ht="15" customHeight="1">
      <c r="A15" s="3" t="s">
        <v>10</v>
      </c>
      <c r="B15" s="8">
        <f>SUM(E15)</f>
        <v>197723581.81</v>
      </c>
      <c r="C15" s="8">
        <f aca="true" t="shared" si="1" ref="C15:C21">SUM(F15)</f>
        <v>3773773.81</v>
      </c>
      <c r="D15" s="8">
        <f aca="true" t="shared" si="2" ref="D15:D21">SUM(G15)</f>
        <v>193949808</v>
      </c>
      <c r="E15" s="8">
        <f t="shared" si="0"/>
        <v>197723581.81</v>
      </c>
      <c r="F15" s="8">
        <f t="shared" si="0"/>
        <v>3773773.81</v>
      </c>
      <c r="G15" s="8">
        <f t="shared" si="0"/>
        <v>193949808</v>
      </c>
      <c r="H15" s="8" t="s">
        <v>9</v>
      </c>
      <c r="I15" s="8" t="s">
        <v>9</v>
      </c>
      <c r="J15" s="8" t="s">
        <v>9</v>
      </c>
      <c r="K15" s="95" t="s">
        <v>9</v>
      </c>
      <c r="L15" s="96"/>
      <c r="M15" s="97"/>
    </row>
    <row r="16" spans="1:13" ht="15" customHeight="1">
      <c r="A16" s="3" t="s">
        <v>12</v>
      </c>
      <c r="B16" s="8">
        <f aca="true" t="shared" si="3" ref="B16:B21">SUM(E16)</f>
        <v>45564192.519999996</v>
      </c>
      <c r="C16" s="8">
        <f t="shared" si="1"/>
        <v>2814232.52</v>
      </c>
      <c r="D16" s="8">
        <f t="shared" si="2"/>
        <v>42749960</v>
      </c>
      <c r="E16" s="8">
        <f t="shared" si="0"/>
        <v>45564192.519999996</v>
      </c>
      <c r="F16" s="8">
        <f t="shared" si="0"/>
        <v>2814232.52</v>
      </c>
      <c r="G16" s="8">
        <f t="shared" si="0"/>
        <v>42749960</v>
      </c>
      <c r="H16" s="8" t="s">
        <v>9</v>
      </c>
      <c r="I16" s="8" t="s">
        <v>9</v>
      </c>
      <c r="J16" s="8" t="s">
        <v>9</v>
      </c>
      <c r="K16" s="95" t="s">
        <v>9</v>
      </c>
      <c r="L16" s="96"/>
      <c r="M16" s="97"/>
    </row>
    <row r="17" spans="1:13" ht="15" customHeight="1">
      <c r="A17" s="3" t="s">
        <v>13</v>
      </c>
      <c r="B17" s="8">
        <f t="shared" si="3"/>
        <v>20592119.29</v>
      </c>
      <c r="C17" s="8">
        <f t="shared" si="1"/>
        <v>959541.29</v>
      </c>
      <c r="D17" s="8">
        <f t="shared" si="2"/>
        <v>19632578</v>
      </c>
      <c r="E17" s="8">
        <f t="shared" si="0"/>
        <v>20592119.29</v>
      </c>
      <c r="F17" s="8">
        <f t="shared" si="0"/>
        <v>959541.29</v>
      </c>
      <c r="G17" s="8">
        <f t="shared" si="0"/>
        <v>19632578</v>
      </c>
      <c r="H17" s="8" t="s">
        <v>9</v>
      </c>
      <c r="I17" s="8" t="s">
        <v>9</v>
      </c>
      <c r="J17" s="8" t="s">
        <v>9</v>
      </c>
      <c r="K17" s="95" t="s">
        <v>9</v>
      </c>
      <c r="L17" s="96"/>
      <c r="M17" s="97"/>
    </row>
    <row r="18" spans="1:13" ht="15" customHeight="1">
      <c r="A18" s="3" t="s">
        <v>14</v>
      </c>
      <c r="B18" s="8">
        <f t="shared" si="3"/>
        <v>23349589</v>
      </c>
      <c r="C18" s="8">
        <f t="shared" si="1"/>
        <v>0</v>
      </c>
      <c r="D18" s="8">
        <f t="shared" si="2"/>
        <v>23349589</v>
      </c>
      <c r="E18" s="8">
        <f t="shared" si="0"/>
        <v>23349589</v>
      </c>
      <c r="F18" s="8">
        <f t="shared" si="0"/>
        <v>0</v>
      </c>
      <c r="G18" s="8">
        <f t="shared" si="0"/>
        <v>23349589</v>
      </c>
      <c r="H18" s="8" t="s">
        <v>9</v>
      </c>
      <c r="I18" s="8" t="s">
        <v>9</v>
      </c>
      <c r="J18" s="8" t="s">
        <v>9</v>
      </c>
      <c r="K18" s="95" t="s">
        <v>9</v>
      </c>
      <c r="L18" s="96"/>
      <c r="M18" s="97"/>
    </row>
    <row r="19" spans="1:13" ht="15" customHeight="1">
      <c r="A19" s="3" t="s">
        <v>15</v>
      </c>
      <c r="B19" s="8">
        <f t="shared" si="3"/>
        <v>28439226</v>
      </c>
      <c r="C19" s="8">
        <f t="shared" si="1"/>
        <v>0</v>
      </c>
      <c r="D19" s="8">
        <f t="shared" si="2"/>
        <v>28439226</v>
      </c>
      <c r="E19" s="8">
        <f t="shared" si="0"/>
        <v>28439226</v>
      </c>
      <c r="F19" s="8">
        <f t="shared" si="0"/>
        <v>0</v>
      </c>
      <c r="G19" s="8">
        <f t="shared" si="0"/>
        <v>28439226</v>
      </c>
      <c r="H19" s="8" t="s">
        <v>9</v>
      </c>
      <c r="I19" s="8" t="s">
        <v>9</v>
      </c>
      <c r="J19" s="8" t="s">
        <v>9</v>
      </c>
      <c r="K19" s="95" t="s">
        <v>9</v>
      </c>
      <c r="L19" s="96"/>
      <c r="M19" s="97"/>
    </row>
    <row r="20" spans="1:13" ht="15" customHeight="1">
      <c r="A20" s="3" t="s">
        <v>16</v>
      </c>
      <c r="B20" s="8">
        <f t="shared" si="3"/>
        <v>38791626</v>
      </c>
      <c r="C20" s="8">
        <f t="shared" si="1"/>
        <v>0</v>
      </c>
      <c r="D20" s="8">
        <f t="shared" si="2"/>
        <v>38791626</v>
      </c>
      <c r="E20" s="8">
        <f t="shared" si="0"/>
        <v>38791626</v>
      </c>
      <c r="F20" s="8">
        <f t="shared" si="0"/>
        <v>0</v>
      </c>
      <c r="G20" s="8">
        <f t="shared" si="0"/>
        <v>38791626</v>
      </c>
      <c r="H20" s="8" t="s">
        <v>9</v>
      </c>
      <c r="I20" s="8" t="s">
        <v>9</v>
      </c>
      <c r="J20" s="8" t="s">
        <v>9</v>
      </c>
      <c r="K20" s="95" t="s">
        <v>9</v>
      </c>
      <c r="L20" s="96"/>
      <c r="M20" s="97"/>
    </row>
    <row r="21" spans="1:13" ht="15" customHeight="1">
      <c r="A21" s="3" t="s">
        <v>17</v>
      </c>
      <c r="B21" s="8">
        <f t="shared" si="3"/>
        <v>40986829</v>
      </c>
      <c r="C21" s="8">
        <f t="shared" si="1"/>
        <v>0</v>
      </c>
      <c r="D21" s="8">
        <f t="shared" si="2"/>
        <v>40986829</v>
      </c>
      <c r="E21" s="8">
        <f t="shared" si="0"/>
        <v>40986829</v>
      </c>
      <c r="F21" s="8">
        <f t="shared" si="0"/>
        <v>0</v>
      </c>
      <c r="G21" s="8">
        <f t="shared" si="0"/>
        <v>40986829</v>
      </c>
      <c r="H21" s="8" t="s">
        <v>9</v>
      </c>
      <c r="I21" s="8" t="s">
        <v>9</v>
      </c>
      <c r="J21" s="8" t="s">
        <v>9</v>
      </c>
      <c r="K21" s="95" t="s">
        <v>9</v>
      </c>
      <c r="L21" s="96"/>
      <c r="M21" s="97"/>
    </row>
    <row r="22" spans="1:13" ht="11.25" customHeight="1">
      <c r="A22" s="6"/>
      <c r="B22" s="6"/>
      <c r="C22" s="6"/>
      <c r="D22" s="6"/>
      <c r="E22" s="10"/>
      <c r="F22" s="7"/>
      <c r="G22" s="10"/>
      <c r="H22" s="7"/>
      <c r="I22" s="7"/>
      <c r="J22" s="7"/>
      <c r="K22" s="7"/>
      <c r="L22" s="7"/>
      <c r="M22" s="79"/>
    </row>
    <row r="23" spans="1:12" ht="11.25" customHeight="1">
      <c r="A23" s="6"/>
      <c r="B23" s="6"/>
      <c r="C23" s="6"/>
      <c r="D23" s="6"/>
      <c r="E23" s="10"/>
      <c r="F23" s="7"/>
      <c r="G23" s="7"/>
      <c r="H23" s="7"/>
      <c r="I23" s="7"/>
      <c r="J23" s="7"/>
      <c r="K23" s="7"/>
      <c r="L23" s="7"/>
    </row>
    <row r="24" spans="1:12" ht="11.25" customHeight="1">
      <c r="A24" s="6"/>
      <c r="B24" s="6"/>
      <c r="C24" s="6"/>
      <c r="D24" s="6"/>
      <c r="E24" s="10"/>
      <c r="F24" s="7"/>
      <c r="G24" s="7"/>
      <c r="H24" s="7"/>
      <c r="I24" s="7"/>
      <c r="J24" s="7"/>
      <c r="K24" s="7"/>
      <c r="L24" s="7"/>
    </row>
    <row r="25" spans="1:12" ht="11.25" customHeight="1">
      <c r="A25" s="6"/>
      <c r="B25" s="6"/>
      <c r="C25" s="6"/>
      <c r="D25" s="6"/>
      <c r="E25" s="10"/>
      <c r="F25" s="7"/>
      <c r="G25" s="7"/>
      <c r="H25" s="7"/>
      <c r="I25" s="7"/>
      <c r="J25" s="7"/>
      <c r="K25" s="7"/>
      <c r="L25" s="7"/>
    </row>
    <row r="26" spans="1:12" ht="11.25" customHeight="1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</row>
    <row r="27" spans="1:13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 customHeight="1">
      <c r="A28" s="98" t="s">
        <v>18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1:13" ht="54" customHeight="1">
      <c r="A29" s="102" t="s">
        <v>1</v>
      </c>
      <c r="B29" s="103"/>
      <c r="C29" s="103"/>
      <c r="D29" s="104"/>
      <c r="E29" s="101" t="s">
        <v>19</v>
      </c>
      <c r="F29" s="101"/>
      <c r="G29" s="101"/>
      <c r="H29" s="101" t="s">
        <v>20</v>
      </c>
      <c r="I29" s="101"/>
      <c r="J29" s="101"/>
      <c r="K29" s="101" t="s">
        <v>21</v>
      </c>
      <c r="L29" s="101"/>
      <c r="M29" s="101"/>
    </row>
    <row r="30" spans="1:13" ht="42" customHeight="1">
      <c r="A30" s="105"/>
      <c r="B30" s="106"/>
      <c r="C30" s="106"/>
      <c r="D30" s="107"/>
      <c r="E30" s="4" t="s">
        <v>5</v>
      </c>
      <c r="F30" s="4" t="s">
        <v>6</v>
      </c>
      <c r="G30" s="4" t="s">
        <v>7</v>
      </c>
      <c r="H30" s="4" t="s">
        <v>5</v>
      </c>
      <c r="I30" s="4" t="s">
        <v>6</v>
      </c>
      <c r="J30" s="4" t="s">
        <v>7</v>
      </c>
      <c r="K30" s="4" t="s">
        <v>5</v>
      </c>
      <c r="L30" s="4" t="s">
        <v>6</v>
      </c>
      <c r="M30" s="4" t="s">
        <v>7</v>
      </c>
    </row>
    <row r="31" spans="1:13" ht="14.25" customHeight="1">
      <c r="A31" s="98" t="s">
        <v>8</v>
      </c>
      <c r="B31" s="99"/>
      <c r="C31" s="99"/>
      <c r="D31" s="100"/>
      <c r="E31" s="8">
        <f>SUM(F31:G31)</f>
        <v>32662339.610000003</v>
      </c>
      <c r="F31" s="8">
        <f>SUM('2.wkaz przedsięwzięć'!G8)</f>
        <v>7268339.390000001</v>
      </c>
      <c r="G31" s="8">
        <f>SUM('2.wkaz przedsięwzięć'!G31)</f>
        <v>25394000.220000003</v>
      </c>
      <c r="H31" s="8" t="s">
        <v>9</v>
      </c>
      <c r="I31" s="8" t="s">
        <v>9</v>
      </c>
      <c r="J31" s="8" t="s">
        <v>9</v>
      </c>
      <c r="K31" s="8">
        <f>SUM(L31:M31)</f>
        <v>272695068.51</v>
      </c>
      <c r="L31" s="8">
        <f>SUM('2.wkaz przedsięwzięć'!G47)</f>
        <v>252838</v>
      </c>
      <c r="M31" s="8">
        <f>SUM('2.wkaz przedsięwzięć'!G54)</f>
        <v>272442230.51</v>
      </c>
    </row>
    <row r="32" spans="1:14" ht="14.25" customHeight="1">
      <c r="A32" s="98" t="s">
        <v>10</v>
      </c>
      <c r="B32" s="99"/>
      <c r="C32" s="99"/>
      <c r="D32" s="100"/>
      <c r="E32" s="8">
        <f>SUM('2.wkaz przedsięwzięć'!H7)</f>
        <v>18966390.81</v>
      </c>
      <c r="F32" s="8">
        <f>SUM('2.wkaz przedsięwzięć'!H8,)</f>
        <v>3556873.81</v>
      </c>
      <c r="G32" s="8">
        <f>SUM('2.wkaz przedsięwzięć'!H31)</f>
        <v>15409517</v>
      </c>
      <c r="H32" s="8" t="s">
        <v>9</v>
      </c>
      <c r="I32" s="8" t="s">
        <v>9</v>
      </c>
      <c r="J32" s="8" t="s">
        <v>9</v>
      </c>
      <c r="K32" s="8">
        <f aca="true" t="shared" si="4" ref="K32:K38">SUM(L32:M32)</f>
        <v>178757191</v>
      </c>
      <c r="L32" s="8">
        <f>SUM('2.wkaz przedsięwzięć'!H47)</f>
        <v>216900</v>
      </c>
      <c r="M32" s="8">
        <f>SUM('2.wkaz przedsięwzięć'!H54)</f>
        <v>178540291</v>
      </c>
      <c r="N32" s="9"/>
    </row>
    <row r="33" spans="1:13" ht="14.25" customHeight="1">
      <c r="A33" s="98" t="s">
        <v>12</v>
      </c>
      <c r="B33" s="99"/>
      <c r="C33" s="99"/>
      <c r="D33" s="100"/>
      <c r="E33" s="8">
        <f>SUM('3. limit przedsięwzięć'!F7)</f>
        <v>18021349.52</v>
      </c>
      <c r="F33" s="8">
        <f>SUM('3. limit przedsięwzięć'!F8)</f>
        <v>2611832.52</v>
      </c>
      <c r="G33" s="8">
        <f>SUM('3. limit przedsięwzięć'!F31)</f>
        <v>15409517</v>
      </c>
      <c r="H33" s="8" t="s">
        <v>9</v>
      </c>
      <c r="I33" s="8" t="s">
        <v>9</v>
      </c>
      <c r="J33" s="8" t="s">
        <v>9</v>
      </c>
      <c r="K33" s="8">
        <f t="shared" si="4"/>
        <v>27542843</v>
      </c>
      <c r="L33" s="8">
        <f>SUM('3. limit przedsięwzięć'!F47)</f>
        <v>202400</v>
      </c>
      <c r="M33" s="8">
        <f>SUM('3. limit przedsięwzięć'!F54)</f>
        <v>27340443</v>
      </c>
    </row>
    <row r="34" spans="1:13" ht="14.25" customHeight="1">
      <c r="A34" s="98" t="s">
        <v>13</v>
      </c>
      <c r="B34" s="99"/>
      <c r="C34" s="99"/>
      <c r="D34" s="100"/>
      <c r="E34" s="8">
        <f>SUM('3. limit przedsięwzięć'!G7)</f>
        <v>945041.29</v>
      </c>
      <c r="F34" s="8">
        <f>SUM('3. limit przedsięwzięć'!G8)</f>
        <v>945041.29</v>
      </c>
      <c r="G34" s="8">
        <f>SUM('3. limit przedsięwzięć'!G31)</f>
        <v>0</v>
      </c>
      <c r="H34" s="8" t="s">
        <v>9</v>
      </c>
      <c r="I34" s="8" t="s">
        <v>9</v>
      </c>
      <c r="J34" s="8" t="s">
        <v>9</v>
      </c>
      <c r="K34" s="8">
        <f t="shared" si="4"/>
        <v>19647078</v>
      </c>
      <c r="L34" s="8">
        <f>SUM('3. limit przedsięwzięć'!G47)</f>
        <v>14500</v>
      </c>
      <c r="M34" s="8">
        <f>SUM('3. limit przedsięwzięć'!G54)</f>
        <v>19632578</v>
      </c>
    </row>
    <row r="35" spans="1:13" ht="14.25" customHeight="1">
      <c r="A35" s="98" t="s">
        <v>14</v>
      </c>
      <c r="B35" s="99"/>
      <c r="C35" s="99"/>
      <c r="D35" s="100"/>
      <c r="E35" s="8">
        <f>SUM(C35:D35)</f>
        <v>0</v>
      </c>
      <c r="F35" s="8">
        <f>SUM('3. limit przedsięwzięć'!H8)</f>
        <v>0</v>
      </c>
      <c r="G35" s="8">
        <f>SUM('3. limit przedsięwzięć'!H31)</f>
        <v>0</v>
      </c>
      <c r="H35" s="8" t="s">
        <v>9</v>
      </c>
      <c r="I35" s="8" t="s">
        <v>9</v>
      </c>
      <c r="J35" s="8" t="s">
        <v>9</v>
      </c>
      <c r="K35" s="8">
        <f t="shared" si="4"/>
        <v>23349589</v>
      </c>
      <c r="L35" s="8">
        <f>SUM('3. limit przedsięwzięć'!H47)</f>
        <v>0</v>
      </c>
      <c r="M35" s="8">
        <f>SUM('3. limit przedsięwzięć'!H54)</f>
        <v>23349589</v>
      </c>
    </row>
    <row r="36" spans="1:13" ht="14.25" customHeight="1">
      <c r="A36" s="98" t="s">
        <v>15</v>
      </c>
      <c r="B36" s="99"/>
      <c r="C36" s="99"/>
      <c r="D36" s="100"/>
      <c r="E36" s="8">
        <f>SUM(C36:D36)</f>
        <v>0</v>
      </c>
      <c r="F36" s="8">
        <f>SUM('3. limit przedsięwzięć'!I8)</f>
        <v>0</v>
      </c>
      <c r="G36" s="8">
        <f>SUM('3. limit przedsięwzięć'!I31)</f>
        <v>0</v>
      </c>
      <c r="H36" s="8" t="s">
        <v>9</v>
      </c>
      <c r="I36" s="8" t="s">
        <v>9</v>
      </c>
      <c r="J36" s="8" t="s">
        <v>9</v>
      </c>
      <c r="K36" s="8">
        <f t="shared" si="4"/>
        <v>28439226</v>
      </c>
      <c r="L36" s="8">
        <f>SUM('3. limit przedsięwzięć'!I47)</f>
        <v>0</v>
      </c>
      <c r="M36" s="8">
        <f>SUM('3. limit przedsięwzięć'!I54)</f>
        <v>28439226</v>
      </c>
    </row>
    <row r="37" spans="1:13" ht="14.25" customHeight="1">
      <c r="A37" s="98" t="s">
        <v>16</v>
      </c>
      <c r="B37" s="99"/>
      <c r="C37" s="99"/>
      <c r="D37" s="100"/>
      <c r="E37" s="8">
        <f>SUM(C37:D37)</f>
        <v>0</v>
      </c>
      <c r="F37" s="8">
        <f>SUM('3. limit przedsięwzięć'!J8)</f>
        <v>0</v>
      </c>
      <c r="G37" s="8">
        <f>SUM('3. limit przedsięwzięć'!J31)</f>
        <v>0</v>
      </c>
      <c r="H37" s="8" t="s">
        <v>9</v>
      </c>
      <c r="I37" s="8" t="s">
        <v>9</v>
      </c>
      <c r="J37" s="8" t="s">
        <v>9</v>
      </c>
      <c r="K37" s="8">
        <f t="shared" si="4"/>
        <v>38791626</v>
      </c>
      <c r="L37" s="8">
        <f>SUM('3. limit przedsięwzięć'!J47)</f>
        <v>0</v>
      </c>
      <c r="M37" s="8">
        <f>SUM('3. limit przedsięwzięć'!J54)</f>
        <v>38791626</v>
      </c>
    </row>
    <row r="38" spans="1:13" ht="14.25" customHeight="1">
      <c r="A38" s="98" t="s">
        <v>17</v>
      </c>
      <c r="B38" s="99"/>
      <c r="C38" s="99"/>
      <c r="D38" s="100"/>
      <c r="E38" s="8">
        <f>SUM(C38:D38)</f>
        <v>0</v>
      </c>
      <c r="F38" s="8">
        <f>SUM('3. limit przedsięwzięć'!K8)</f>
        <v>0</v>
      </c>
      <c r="G38" s="8">
        <f>SUM('3. limit przedsięwzięć'!K31)</f>
        <v>0</v>
      </c>
      <c r="H38" s="8" t="s">
        <v>9</v>
      </c>
      <c r="I38" s="8" t="s">
        <v>9</v>
      </c>
      <c r="J38" s="8" t="s">
        <v>9</v>
      </c>
      <c r="K38" s="8">
        <f t="shared" si="4"/>
        <v>40986829</v>
      </c>
      <c r="L38" s="8">
        <f>SUM('3. limit przedsięwzięć'!K47)</f>
        <v>0</v>
      </c>
      <c r="M38" s="8">
        <f>SUM('3. limit przedsięwzięć'!K54)</f>
        <v>40986829</v>
      </c>
    </row>
    <row r="40" ht="12.75">
      <c r="F40" s="9"/>
    </row>
  </sheetData>
  <sheetProtection/>
  <mergeCells count="28">
    <mergeCell ref="K21:M21"/>
    <mergeCell ref="K12:M13"/>
    <mergeCell ref="K14:M14"/>
    <mergeCell ref="B12:D12"/>
    <mergeCell ref="A7:L7"/>
    <mergeCell ref="A12:A13"/>
    <mergeCell ref="E12:G12"/>
    <mergeCell ref="H12:J12"/>
    <mergeCell ref="A11:M11"/>
    <mergeCell ref="K15:M15"/>
    <mergeCell ref="A34:D34"/>
    <mergeCell ref="A35:D35"/>
    <mergeCell ref="A36:D36"/>
    <mergeCell ref="A37:D37"/>
    <mergeCell ref="A38:D38"/>
    <mergeCell ref="A29:D30"/>
    <mergeCell ref="A31:D31"/>
    <mergeCell ref="A32:D32"/>
    <mergeCell ref="K16:M16"/>
    <mergeCell ref="K17:M17"/>
    <mergeCell ref="K18:M18"/>
    <mergeCell ref="K19:M19"/>
    <mergeCell ref="K20:M20"/>
    <mergeCell ref="A33:D33"/>
    <mergeCell ref="A28:M28"/>
    <mergeCell ref="E29:G29"/>
    <mergeCell ref="H29:J29"/>
    <mergeCell ref="K29:M29"/>
  </mergeCells>
  <conditionalFormatting sqref="B12:D28 B39:D65536 A1:A29 A31:A65536 N1:IV65536 L22:M65536 K12 K14:K65536 B1:M10 E12:J65536">
    <cfRule type="cellIs" priority="9" dxfId="5" operator="equal" stopIfTrue="1">
      <formula>0</formula>
    </cfRule>
    <cfRule type="cellIs" priority="10" dxfId="5" operator="equal" stopIfTrue="1">
      <formula>0</formula>
    </cfRule>
  </conditionalFormatting>
  <conditionalFormatting sqref="E14:G21 E35:F38 K31:M38">
    <cfRule type="cellIs" priority="8" dxfId="0" operator="equal" stopIfTrue="1">
      <formula>0</formula>
    </cfRule>
  </conditionalFormatting>
  <conditionalFormatting sqref="G34:G38">
    <cfRule type="cellIs" priority="5" dxfId="0" operator="equal" stopIfTrue="1">
      <formula>0</formula>
    </cfRule>
    <cfRule type="cellIs" priority="6" dxfId="2" operator="equal" stopIfTrue="1">
      <formula>0</formula>
    </cfRule>
    <cfRule type="cellIs" priority="7" dxfId="1" operator="equal" stopIfTrue="1">
      <formula>0</formula>
    </cfRule>
  </conditionalFormatting>
  <conditionalFormatting sqref="B14:D21">
    <cfRule type="cellIs" priority="1" dxfId="0" operator="equal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C4">
      <selection activeCell="L73" sqref="L73"/>
    </sheetView>
  </sheetViews>
  <sheetFormatPr defaultColWidth="9.33203125" defaultRowHeight="12.75"/>
  <cols>
    <col min="1" max="1" width="7.33203125" style="12" customWidth="1"/>
    <col min="2" max="2" width="184" style="12" customWidth="1"/>
    <col min="3" max="4" width="7.5" style="12" customWidth="1"/>
    <col min="5" max="5" width="9.33203125" style="12" customWidth="1"/>
    <col min="6" max="6" width="23.5" style="50" customWidth="1"/>
    <col min="7" max="7" width="16.33203125" style="12" customWidth="1"/>
    <col min="8" max="8" width="17" style="12" customWidth="1"/>
    <col min="9" max="9" width="17.33203125" style="12" customWidth="1"/>
    <col min="10" max="16384" width="9.33203125" style="12" customWidth="1"/>
  </cols>
  <sheetData>
    <row r="1" spans="1:9" ht="17.25" customHeight="1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spans="1:9" ht="11.2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s="76" customFormat="1" ht="17.2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</row>
    <row r="4" spans="1:9" ht="10.5" customHeight="1">
      <c r="A4" s="14"/>
      <c r="B4" s="14"/>
      <c r="C4" s="116"/>
      <c r="D4" s="116"/>
      <c r="E4" s="116"/>
      <c r="F4" s="116"/>
      <c r="G4" s="117"/>
      <c r="H4" s="117"/>
      <c r="I4" s="117"/>
    </row>
    <row r="5" spans="1:9" ht="22.5" customHeight="1">
      <c r="A5" s="118" t="s">
        <v>24</v>
      </c>
      <c r="B5" s="118" t="s">
        <v>25</v>
      </c>
      <c r="C5" s="118" t="s">
        <v>26</v>
      </c>
      <c r="D5" s="118"/>
      <c r="E5" s="118" t="s">
        <v>27</v>
      </c>
      <c r="F5" s="118" t="s">
        <v>28</v>
      </c>
      <c r="G5" s="118" t="s">
        <v>29</v>
      </c>
      <c r="H5" s="118" t="s">
        <v>30</v>
      </c>
      <c r="I5" s="118" t="s">
        <v>31</v>
      </c>
    </row>
    <row r="6" spans="1:9" ht="22.5" customHeight="1">
      <c r="A6" s="118"/>
      <c r="B6" s="118"/>
      <c r="C6" s="15" t="s">
        <v>32</v>
      </c>
      <c r="D6" s="15" t="s">
        <v>33</v>
      </c>
      <c r="E6" s="118"/>
      <c r="F6" s="118"/>
      <c r="G6" s="118"/>
      <c r="H6" s="118"/>
      <c r="I6" s="118"/>
    </row>
    <row r="7" spans="1:9" ht="22.5" customHeight="1">
      <c r="A7" s="15"/>
      <c r="B7" s="119" t="s">
        <v>5</v>
      </c>
      <c r="C7" s="119"/>
      <c r="D7" s="119"/>
      <c r="E7" s="119"/>
      <c r="F7" s="119"/>
      <c r="G7" s="17">
        <f>SUM(G8,G31)</f>
        <v>32662339.610000003</v>
      </c>
      <c r="H7" s="17">
        <f>SUM(H8,H31)</f>
        <v>18966390.81</v>
      </c>
      <c r="I7" s="17">
        <f aca="true" t="shared" si="0" ref="I7:I13">SUM(H7)</f>
        <v>18966390.81</v>
      </c>
    </row>
    <row r="8" spans="1:9" ht="24" customHeight="1">
      <c r="A8" s="15"/>
      <c r="B8" s="119" t="s">
        <v>56</v>
      </c>
      <c r="C8" s="119"/>
      <c r="D8" s="119"/>
      <c r="E8" s="119"/>
      <c r="F8" s="119"/>
      <c r="G8" s="17">
        <f>SUM(G9,G13,G15,G17,G19,G21,G23,G25,G27,G29)</f>
        <v>7268339.390000001</v>
      </c>
      <c r="H8" s="17">
        <f>SUM(H9,H13,H15,H17,H19,H21,H23,H25,H27,H29)</f>
        <v>3556873.81</v>
      </c>
      <c r="I8" s="17">
        <f>SUM(H8)</f>
        <v>3556873.81</v>
      </c>
    </row>
    <row r="9" spans="1:9" ht="24" customHeight="1">
      <c r="A9" s="15" t="s">
        <v>34</v>
      </c>
      <c r="B9" s="18" t="s">
        <v>55</v>
      </c>
      <c r="C9" s="15" t="s">
        <v>59</v>
      </c>
      <c r="D9" s="15" t="s">
        <v>12</v>
      </c>
      <c r="E9" s="15"/>
      <c r="F9" s="19" t="s">
        <v>38</v>
      </c>
      <c r="G9" s="17">
        <f>SUM(G10:G12)</f>
        <v>192871.44</v>
      </c>
      <c r="H9" s="17">
        <f>SUM('3. limit przedsięwzięć'!F9:K9)</f>
        <v>94922.44</v>
      </c>
      <c r="I9" s="17">
        <f t="shared" si="0"/>
        <v>94922.44</v>
      </c>
    </row>
    <row r="10" spans="1:9" ht="24" customHeight="1">
      <c r="A10" s="15"/>
      <c r="B10" s="16" t="s">
        <v>47</v>
      </c>
      <c r="C10" s="15" t="s">
        <v>59</v>
      </c>
      <c r="D10" s="15" t="s">
        <v>12</v>
      </c>
      <c r="E10" s="15" t="s">
        <v>72</v>
      </c>
      <c r="F10" s="19" t="s">
        <v>38</v>
      </c>
      <c r="G10" s="20">
        <v>85279.96</v>
      </c>
      <c r="H10" s="21">
        <f>SUM('3. limit przedsięwzięć'!F10:K10)</f>
        <v>10081.96</v>
      </c>
      <c r="I10" s="22">
        <f t="shared" si="0"/>
        <v>10081.96</v>
      </c>
    </row>
    <row r="11" spans="1:9" ht="24" customHeight="1">
      <c r="A11" s="15"/>
      <c r="B11" s="16" t="s">
        <v>45</v>
      </c>
      <c r="C11" s="15" t="s">
        <v>59</v>
      </c>
      <c r="D11" s="15" t="s">
        <v>12</v>
      </c>
      <c r="E11" s="15" t="s">
        <v>73</v>
      </c>
      <c r="F11" s="19" t="s">
        <v>38</v>
      </c>
      <c r="G11" s="23">
        <v>93306.11</v>
      </c>
      <c r="H11" s="24">
        <f>SUM('3. limit przedsięwzięć'!F11:K11)</f>
        <v>78790.11</v>
      </c>
      <c r="I11" s="25">
        <f t="shared" si="0"/>
        <v>78790.11</v>
      </c>
    </row>
    <row r="12" spans="1:9" ht="24" customHeight="1">
      <c r="A12" s="15"/>
      <c r="B12" s="16" t="s">
        <v>48</v>
      </c>
      <c r="C12" s="15" t="s">
        <v>59</v>
      </c>
      <c r="D12" s="15" t="s">
        <v>12</v>
      </c>
      <c r="E12" s="15" t="s">
        <v>72</v>
      </c>
      <c r="F12" s="19" t="s">
        <v>38</v>
      </c>
      <c r="G12" s="26">
        <v>14285.37</v>
      </c>
      <c r="H12" s="27">
        <f>SUM('3. limit przedsięwzięć'!F12:K12)</f>
        <v>6050.37</v>
      </c>
      <c r="I12" s="28">
        <f t="shared" si="0"/>
        <v>6050.37</v>
      </c>
    </row>
    <row r="13" spans="1:9" s="86" customFormat="1" ht="30" customHeight="1">
      <c r="A13" s="83" t="s">
        <v>37</v>
      </c>
      <c r="B13" s="84" t="s">
        <v>130</v>
      </c>
      <c r="C13" s="83" t="s">
        <v>11</v>
      </c>
      <c r="D13" s="83" t="s">
        <v>12</v>
      </c>
      <c r="E13" s="83"/>
      <c r="F13" s="85" t="s">
        <v>38</v>
      </c>
      <c r="G13" s="92">
        <f>SUM(G14)</f>
        <v>19500</v>
      </c>
      <c r="H13" s="92">
        <f>SUM(H14)</f>
        <v>5500</v>
      </c>
      <c r="I13" s="92">
        <f t="shared" si="0"/>
        <v>5500</v>
      </c>
    </row>
    <row r="14" spans="1:9" s="86" customFormat="1" ht="24" customHeight="1">
      <c r="A14" s="83"/>
      <c r="B14" s="87" t="s">
        <v>74</v>
      </c>
      <c r="C14" s="83" t="s">
        <v>11</v>
      </c>
      <c r="D14" s="83" t="s">
        <v>12</v>
      </c>
      <c r="E14" s="83" t="s">
        <v>75</v>
      </c>
      <c r="F14" s="85" t="s">
        <v>38</v>
      </c>
      <c r="G14" s="89">
        <f>17500+2000</f>
        <v>19500</v>
      </c>
      <c r="H14" s="89">
        <f>SUM('3. limit przedsięwzięć'!F13:K13)</f>
        <v>5500</v>
      </c>
      <c r="I14" s="92">
        <f aca="true" t="shared" si="1" ref="I14:I41">SUM(H14)</f>
        <v>5500</v>
      </c>
    </row>
    <row r="15" spans="1:9" ht="24" customHeight="1">
      <c r="A15" s="15" t="s">
        <v>40</v>
      </c>
      <c r="B15" s="16" t="s">
        <v>41</v>
      </c>
      <c r="C15" s="15" t="s">
        <v>59</v>
      </c>
      <c r="D15" s="15" t="s">
        <v>13</v>
      </c>
      <c r="E15" s="15"/>
      <c r="F15" s="19" t="s">
        <v>35</v>
      </c>
      <c r="G15" s="17">
        <f>SUM(G16)</f>
        <v>4303365.96</v>
      </c>
      <c r="H15" s="17">
        <f>SUM(H16)</f>
        <v>1671428.58</v>
      </c>
      <c r="I15" s="17">
        <f t="shared" si="1"/>
        <v>1671428.58</v>
      </c>
    </row>
    <row r="16" spans="1:9" ht="24" customHeight="1">
      <c r="A16" s="15"/>
      <c r="B16" s="16" t="s">
        <v>42</v>
      </c>
      <c r="C16" s="15" t="s">
        <v>59</v>
      </c>
      <c r="D16" s="15" t="s">
        <v>13</v>
      </c>
      <c r="E16" s="15" t="s">
        <v>77</v>
      </c>
      <c r="F16" s="19" t="s">
        <v>35</v>
      </c>
      <c r="G16" s="30">
        <v>4303365.96</v>
      </c>
      <c r="H16" s="31">
        <f>SUM('3. limit przedsięwzięć'!F16:K16)</f>
        <v>1671428.58</v>
      </c>
      <c r="I16" s="17">
        <f t="shared" si="1"/>
        <v>1671428.58</v>
      </c>
    </row>
    <row r="17" spans="1:9" ht="24" customHeight="1">
      <c r="A17" s="15" t="s">
        <v>43</v>
      </c>
      <c r="B17" s="16" t="s">
        <v>131</v>
      </c>
      <c r="C17" s="15" t="s">
        <v>11</v>
      </c>
      <c r="D17" s="15" t="s">
        <v>13</v>
      </c>
      <c r="E17" s="15"/>
      <c r="F17" s="15" t="s">
        <v>38</v>
      </c>
      <c r="G17" s="17">
        <f>SUM(G18)</f>
        <v>1030940</v>
      </c>
      <c r="H17" s="17">
        <f>SUM(H18)</f>
        <v>472745</v>
      </c>
      <c r="I17" s="17">
        <f t="shared" si="1"/>
        <v>472745</v>
      </c>
    </row>
    <row r="18" spans="1:9" ht="24" customHeight="1">
      <c r="A18" s="15"/>
      <c r="B18" s="16" t="s">
        <v>39</v>
      </c>
      <c r="C18" s="15" t="s">
        <v>11</v>
      </c>
      <c r="D18" s="15" t="s">
        <v>13</v>
      </c>
      <c r="E18" s="15" t="s">
        <v>78</v>
      </c>
      <c r="F18" s="15" t="s">
        <v>38</v>
      </c>
      <c r="G18" s="17">
        <v>1030940</v>
      </c>
      <c r="H18" s="31">
        <f>SUM('3. limit przedsięwzięć'!F17:K17)</f>
        <v>472745</v>
      </c>
      <c r="I18" s="17">
        <f t="shared" si="1"/>
        <v>472745</v>
      </c>
    </row>
    <row r="19" spans="1:9" ht="30" customHeight="1">
      <c r="A19" s="15" t="s">
        <v>79</v>
      </c>
      <c r="B19" s="18" t="s">
        <v>81</v>
      </c>
      <c r="C19" s="15" t="s">
        <v>11</v>
      </c>
      <c r="D19" s="15" t="s">
        <v>12</v>
      </c>
      <c r="E19" s="15"/>
      <c r="F19" s="15" t="s">
        <v>35</v>
      </c>
      <c r="G19" s="32">
        <f>SUM(G20)</f>
        <v>1312880</v>
      </c>
      <c r="H19" s="32">
        <f>SUM(H20)</f>
        <v>1050360</v>
      </c>
      <c r="I19" s="17">
        <f t="shared" si="1"/>
        <v>1050360</v>
      </c>
    </row>
    <row r="20" spans="1:9" ht="24" customHeight="1">
      <c r="A20" s="15"/>
      <c r="B20" s="16" t="s">
        <v>36</v>
      </c>
      <c r="C20" s="15" t="s">
        <v>11</v>
      </c>
      <c r="D20" s="15" t="s">
        <v>12</v>
      </c>
      <c r="E20" s="15" t="s">
        <v>76</v>
      </c>
      <c r="F20" s="15" t="s">
        <v>35</v>
      </c>
      <c r="G20" s="32">
        <v>1312880</v>
      </c>
      <c r="H20" s="31">
        <f>SUM('3. limit przedsięwzięć'!F19:K19)</f>
        <v>1050360</v>
      </c>
      <c r="I20" s="17">
        <f t="shared" si="1"/>
        <v>1050360</v>
      </c>
    </row>
    <row r="21" spans="1:9" ht="24" customHeight="1">
      <c r="A21" s="15" t="s">
        <v>84</v>
      </c>
      <c r="B21" s="33" t="s">
        <v>82</v>
      </c>
      <c r="C21" s="34">
        <v>2011</v>
      </c>
      <c r="D21" s="34">
        <v>2013</v>
      </c>
      <c r="E21" s="35"/>
      <c r="F21" s="35" t="s">
        <v>107</v>
      </c>
      <c r="G21" s="36">
        <f>SUM(G22)</f>
        <v>84255.99</v>
      </c>
      <c r="H21" s="36">
        <f>SUM(H22)</f>
        <v>61255.79</v>
      </c>
      <c r="I21" s="17">
        <f aca="true" t="shared" si="2" ref="I21:I30">SUM(H21)</f>
        <v>61255.79</v>
      </c>
    </row>
    <row r="22" spans="1:9" ht="24" customHeight="1">
      <c r="A22" s="15"/>
      <c r="B22" s="37" t="s">
        <v>80</v>
      </c>
      <c r="C22" s="38">
        <v>2011</v>
      </c>
      <c r="D22" s="38">
        <v>2013</v>
      </c>
      <c r="E22" s="39" t="s">
        <v>95</v>
      </c>
      <c r="F22" s="35" t="s">
        <v>107</v>
      </c>
      <c r="G22" s="40">
        <v>84255.99</v>
      </c>
      <c r="H22" s="31">
        <f>SUM('3. limit przedsięwzięć'!F22:K22)</f>
        <v>61255.79</v>
      </c>
      <c r="I22" s="17">
        <f t="shared" si="2"/>
        <v>61255.79</v>
      </c>
    </row>
    <row r="23" spans="1:9" ht="24" customHeight="1">
      <c r="A23" s="15" t="s">
        <v>85</v>
      </c>
      <c r="B23" s="33" t="s">
        <v>124</v>
      </c>
      <c r="C23" s="34">
        <v>2011</v>
      </c>
      <c r="D23" s="34">
        <v>2013</v>
      </c>
      <c r="E23" s="35"/>
      <c r="F23" s="35" t="s">
        <v>108</v>
      </c>
      <c r="G23" s="36">
        <f>SUM(G24)</f>
        <v>80000</v>
      </c>
      <c r="H23" s="36">
        <f>SUM(H24)</f>
        <v>61050</v>
      </c>
      <c r="I23" s="17">
        <f t="shared" si="2"/>
        <v>61050</v>
      </c>
    </row>
    <row r="24" spans="1:9" ht="24" customHeight="1">
      <c r="A24" s="15"/>
      <c r="B24" s="37" t="s">
        <v>83</v>
      </c>
      <c r="C24" s="38">
        <v>2011</v>
      </c>
      <c r="D24" s="38">
        <v>2013</v>
      </c>
      <c r="E24" s="39" t="s">
        <v>94</v>
      </c>
      <c r="F24" s="35" t="s">
        <v>108</v>
      </c>
      <c r="G24" s="40">
        <v>80000</v>
      </c>
      <c r="H24" s="31">
        <f>SUM('3. limit przedsięwzięć'!F24:K24)</f>
        <v>61050</v>
      </c>
      <c r="I24" s="17">
        <f t="shared" si="2"/>
        <v>61050</v>
      </c>
    </row>
    <row r="25" spans="1:9" ht="30" customHeight="1">
      <c r="A25" s="15" t="s">
        <v>88</v>
      </c>
      <c r="B25" s="33" t="s">
        <v>86</v>
      </c>
      <c r="C25" s="34">
        <v>2011</v>
      </c>
      <c r="D25" s="38">
        <v>2012</v>
      </c>
      <c r="E25" s="35"/>
      <c r="F25" s="35" t="s">
        <v>109</v>
      </c>
      <c r="G25" s="36">
        <f>SUM(G26)</f>
        <v>76300</v>
      </c>
      <c r="H25" s="36">
        <f>SUM(H26)</f>
        <v>15260</v>
      </c>
      <c r="I25" s="17">
        <f t="shared" si="2"/>
        <v>15260</v>
      </c>
    </row>
    <row r="26" spans="1:9" ht="24" customHeight="1">
      <c r="A26" s="15"/>
      <c r="B26" s="37" t="s">
        <v>87</v>
      </c>
      <c r="C26" s="38">
        <v>2011</v>
      </c>
      <c r="D26" s="38">
        <v>2012</v>
      </c>
      <c r="E26" s="39" t="s">
        <v>95</v>
      </c>
      <c r="F26" s="35" t="s">
        <v>109</v>
      </c>
      <c r="G26" s="40">
        <v>76300</v>
      </c>
      <c r="H26" s="31">
        <f>SUM('3. limit przedsięwzięć'!F26:K26)</f>
        <v>15260</v>
      </c>
      <c r="I26" s="17">
        <f t="shared" si="2"/>
        <v>15260</v>
      </c>
    </row>
    <row r="27" spans="1:9" ht="24.75" customHeight="1">
      <c r="A27" s="15" t="s">
        <v>112</v>
      </c>
      <c r="B27" s="33" t="s">
        <v>89</v>
      </c>
      <c r="C27" s="34">
        <v>2011</v>
      </c>
      <c r="D27" s="34">
        <v>2013</v>
      </c>
      <c r="E27" s="35"/>
      <c r="F27" s="35" t="s">
        <v>114</v>
      </c>
      <c r="G27" s="36">
        <f>SUM(G28)</f>
        <v>84256</v>
      </c>
      <c r="H27" s="36">
        <f>SUM(H28)</f>
        <v>63192</v>
      </c>
      <c r="I27" s="17">
        <f t="shared" si="2"/>
        <v>63192</v>
      </c>
    </row>
    <row r="28" spans="1:9" ht="21" customHeight="1">
      <c r="A28" s="15"/>
      <c r="B28" s="37" t="s">
        <v>92</v>
      </c>
      <c r="C28" s="38">
        <v>2011</v>
      </c>
      <c r="D28" s="38">
        <v>2013</v>
      </c>
      <c r="E28" s="39" t="s">
        <v>93</v>
      </c>
      <c r="F28" s="35" t="s">
        <v>114</v>
      </c>
      <c r="G28" s="40">
        <v>84256</v>
      </c>
      <c r="H28" s="31">
        <f>SUM('3. limit przedsięwzięć'!F28:K28)</f>
        <v>63192</v>
      </c>
      <c r="I28" s="17">
        <f t="shared" si="2"/>
        <v>63192</v>
      </c>
    </row>
    <row r="29" spans="1:9" ht="30" customHeight="1">
      <c r="A29" s="15" t="s">
        <v>113</v>
      </c>
      <c r="B29" s="33" t="s">
        <v>90</v>
      </c>
      <c r="C29" s="34">
        <v>2011</v>
      </c>
      <c r="D29" s="34">
        <v>2013</v>
      </c>
      <c r="E29" s="35"/>
      <c r="F29" s="35" t="s">
        <v>110</v>
      </c>
      <c r="G29" s="36">
        <f>SUM(G30)</f>
        <v>83970</v>
      </c>
      <c r="H29" s="36">
        <f>SUM(H30)</f>
        <v>61160</v>
      </c>
      <c r="I29" s="17">
        <f t="shared" si="2"/>
        <v>61160</v>
      </c>
    </row>
    <row r="30" spans="1:9" ht="24" customHeight="1">
      <c r="A30" s="15"/>
      <c r="B30" s="37" t="s">
        <v>91</v>
      </c>
      <c r="C30" s="38">
        <v>2011</v>
      </c>
      <c r="D30" s="38">
        <v>2013</v>
      </c>
      <c r="E30" s="39" t="s">
        <v>78</v>
      </c>
      <c r="F30" s="35" t="s">
        <v>110</v>
      </c>
      <c r="G30" s="40">
        <v>83970</v>
      </c>
      <c r="H30" s="31">
        <f>SUM('3. limit przedsięwzięć'!F30:K30)</f>
        <v>61160</v>
      </c>
      <c r="I30" s="17">
        <f t="shared" si="2"/>
        <v>61160</v>
      </c>
    </row>
    <row r="31" spans="1:9" ht="24" customHeight="1">
      <c r="A31" s="15"/>
      <c r="B31" s="119" t="s">
        <v>57</v>
      </c>
      <c r="C31" s="119"/>
      <c r="D31" s="119"/>
      <c r="E31" s="119"/>
      <c r="F31" s="119"/>
      <c r="G31" s="32">
        <f>SUM(G32,G34,G36,G40)</f>
        <v>25394000.220000003</v>
      </c>
      <c r="H31" s="32">
        <f>SUM(H32,H34,H36,H40)</f>
        <v>15409517</v>
      </c>
      <c r="I31" s="17">
        <f t="shared" si="1"/>
        <v>15409517</v>
      </c>
    </row>
    <row r="32" spans="1:9" ht="33" customHeight="1">
      <c r="A32" s="15" t="s">
        <v>49</v>
      </c>
      <c r="B32" s="18" t="s">
        <v>118</v>
      </c>
      <c r="C32" s="15" t="s">
        <v>59</v>
      </c>
      <c r="D32" s="15" t="s">
        <v>12</v>
      </c>
      <c r="E32" s="15"/>
      <c r="F32" s="19" t="s">
        <v>38</v>
      </c>
      <c r="G32" s="41">
        <f>SUM(G33)</f>
        <v>118058.05</v>
      </c>
      <c r="H32" s="42">
        <f>SUM(H33)</f>
        <v>29026.86</v>
      </c>
      <c r="I32" s="17">
        <f t="shared" si="1"/>
        <v>29026.86</v>
      </c>
    </row>
    <row r="33" spans="1:9" ht="21" customHeight="1">
      <c r="A33" s="15"/>
      <c r="B33" s="16" t="s">
        <v>132</v>
      </c>
      <c r="C33" s="15" t="s">
        <v>59</v>
      </c>
      <c r="D33" s="15" t="s">
        <v>12</v>
      </c>
      <c r="E33" s="15" t="s">
        <v>104</v>
      </c>
      <c r="F33" s="19" t="s">
        <v>38</v>
      </c>
      <c r="G33" s="29">
        <v>118058.05</v>
      </c>
      <c r="H33" s="31">
        <f>SUM('3. limit przedsięwzięć'!F32:K32)</f>
        <v>29026.86</v>
      </c>
      <c r="I33" s="17">
        <f t="shared" si="1"/>
        <v>29026.86</v>
      </c>
    </row>
    <row r="34" spans="1:9" ht="33" customHeight="1">
      <c r="A34" s="15" t="s">
        <v>51</v>
      </c>
      <c r="B34" s="18" t="s">
        <v>70</v>
      </c>
      <c r="C34" s="15" t="s">
        <v>11</v>
      </c>
      <c r="D34" s="15" t="s">
        <v>12</v>
      </c>
      <c r="E34" s="15"/>
      <c r="F34" s="19" t="s">
        <v>38</v>
      </c>
      <c r="G34" s="41">
        <f>SUM(G35)</f>
        <v>965079.72</v>
      </c>
      <c r="H34" s="42">
        <f>SUM(H35)</f>
        <v>583779.72</v>
      </c>
      <c r="I34" s="17">
        <f t="shared" si="1"/>
        <v>583779.72</v>
      </c>
    </row>
    <row r="35" spans="1:9" ht="21" customHeight="1">
      <c r="A35" s="15"/>
      <c r="B35" s="16" t="s">
        <v>50</v>
      </c>
      <c r="C35" s="15" t="s">
        <v>11</v>
      </c>
      <c r="D35" s="15" t="s">
        <v>12</v>
      </c>
      <c r="E35" s="15" t="s">
        <v>96</v>
      </c>
      <c r="F35" s="19" t="s">
        <v>38</v>
      </c>
      <c r="G35" s="43">
        <v>965079.72</v>
      </c>
      <c r="H35" s="31">
        <f>SUM('3. limit przedsięwzięć'!F34:K34)</f>
        <v>583779.72</v>
      </c>
      <c r="I35" s="17">
        <f t="shared" si="1"/>
        <v>583779.72</v>
      </c>
    </row>
    <row r="36" spans="1:9" ht="21" customHeight="1">
      <c r="A36" s="15" t="s">
        <v>53</v>
      </c>
      <c r="B36" s="16" t="s">
        <v>55</v>
      </c>
      <c r="C36" s="15" t="s">
        <v>59</v>
      </c>
      <c r="D36" s="15" t="s">
        <v>12</v>
      </c>
      <c r="E36" s="15"/>
      <c r="F36" s="19" t="s">
        <v>44</v>
      </c>
      <c r="G36" s="41">
        <f>SUM(G37,G38,G39,)</f>
        <v>18568263.150000002</v>
      </c>
      <c r="H36" s="41">
        <f>SUM(H37,H38,H39,)</f>
        <v>9057266.54</v>
      </c>
      <c r="I36" s="17">
        <f t="shared" si="1"/>
        <v>9057266.54</v>
      </c>
    </row>
    <row r="37" spans="1:9" ht="21" customHeight="1">
      <c r="A37" s="15"/>
      <c r="B37" s="16" t="s">
        <v>47</v>
      </c>
      <c r="C37" s="15" t="s">
        <v>59</v>
      </c>
      <c r="D37" s="15" t="s">
        <v>12</v>
      </c>
      <c r="E37" s="15" t="s">
        <v>72</v>
      </c>
      <c r="F37" s="19" t="s">
        <v>52</v>
      </c>
      <c r="G37" s="43">
        <f>10882204.56</f>
        <v>10882204.56</v>
      </c>
      <c r="H37" s="43">
        <f>SUM('3. limit przedsięwzięć'!F37:K37)</f>
        <v>3603881.07</v>
      </c>
      <c r="I37" s="17">
        <f t="shared" si="1"/>
        <v>3603881.07</v>
      </c>
    </row>
    <row r="38" spans="1:9" ht="21" customHeight="1">
      <c r="A38" s="15"/>
      <c r="B38" s="16" t="s">
        <v>45</v>
      </c>
      <c r="C38" s="15" t="s">
        <v>59</v>
      </c>
      <c r="D38" s="15" t="s">
        <v>12</v>
      </c>
      <c r="E38" s="19" t="s">
        <v>146</v>
      </c>
      <c r="F38" s="19" t="s">
        <v>38</v>
      </c>
      <c r="G38" s="43">
        <v>3879150.14</v>
      </c>
      <c r="H38" s="31">
        <f>SUM('3. limit przedsięwzięć'!F38:K38)</f>
        <v>3105547.54</v>
      </c>
      <c r="I38" s="17">
        <f t="shared" si="1"/>
        <v>3105547.54</v>
      </c>
    </row>
    <row r="39" spans="1:9" ht="21" customHeight="1">
      <c r="A39" s="15"/>
      <c r="B39" s="16" t="s">
        <v>48</v>
      </c>
      <c r="C39" s="15" t="s">
        <v>59</v>
      </c>
      <c r="D39" s="15" t="s">
        <v>12</v>
      </c>
      <c r="E39" s="15" t="s">
        <v>72</v>
      </c>
      <c r="F39" s="19" t="s">
        <v>52</v>
      </c>
      <c r="G39" s="43">
        <v>3806908.45</v>
      </c>
      <c r="H39" s="31">
        <f>SUM('3. limit przedsięwzięć'!F39:K39)</f>
        <v>2347837.93</v>
      </c>
      <c r="I39" s="17">
        <f t="shared" si="1"/>
        <v>2347837.93</v>
      </c>
    </row>
    <row r="40" spans="1:9" ht="27" customHeight="1">
      <c r="A40" s="15" t="s">
        <v>71</v>
      </c>
      <c r="B40" s="18" t="s">
        <v>130</v>
      </c>
      <c r="C40" s="15" t="s">
        <v>11</v>
      </c>
      <c r="D40" s="15" t="s">
        <v>12</v>
      </c>
      <c r="E40" s="15"/>
      <c r="F40" s="19" t="s">
        <v>38</v>
      </c>
      <c r="G40" s="17">
        <f>SUM(G41)</f>
        <v>5742599.3</v>
      </c>
      <c r="H40" s="17">
        <f>SUM(H41)</f>
        <v>5739443.88</v>
      </c>
      <c r="I40" s="17">
        <f t="shared" si="1"/>
        <v>5739443.88</v>
      </c>
    </row>
    <row r="41" spans="1:9" ht="21" customHeight="1">
      <c r="A41" s="15"/>
      <c r="B41" s="16" t="s">
        <v>74</v>
      </c>
      <c r="C41" s="15" t="s">
        <v>11</v>
      </c>
      <c r="D41" s="15" t="s">
        <v>12</v>
      </c>
      <c r="E41" s="15" t="s">
        <v>75</v>
      </c>
      <c r="F41" s="19" t="s">
        <v>38</v>
      </c>
      <c r="G41" s="44">
        <v>5742599.3</v>
      </c>
      <c r="H41" s="31">
        <f>SUM('3. limit przedsięwzięć'!F41:K41)</f>
        <v>5739443.88</v>
      </c>
      <c r="I41" s="17">
        <f t="shared" si="1"/>
        <v>5739443.88</v>
      </c>
    </row>
    <row r="42" spans="1:9" ht="21" customHeight="1">
      <c r="A42" s="115" t="s">
        <v>21</v>
      </c>
      <c r="B42" s="115"/>
      <c r="C42" s="115"/>
      <c r="D42" s="115"/>
      <c r="E42" s="115"/>
      <c r="F42" s="115"/>
      <c r="G42" s="115"/>
      <c r="H42" s="115"/>
      <c r="I42" s="115"/>
    </row>
    <row r="43" spans="1:9" ht="12.75" customHeight="1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22.5" customHeight="1">
      <c r="A44" s="118" t="s">
        <v>24</v>
      </c>
      <c r="B44" s="118" t="s">
        <v>25</v>
      </c>
      <c r="C44" s="118" t="s">
        <v>26</v>
      </c>
      <c r="D44" s="118"/>
      <c r="E44" s="118" t="s">
        <v>27</v>
      </c>
      <c r="F44" s="118" t="s">
        <v>28</v>
      </c>
      <c r="G44" s="118" t="s">
        <v>29</v>
      </c>
      <c r="H44" s="118" t="s">
        <v>30</v>
      </c>
      <c r="I44" s="118" t="s">
        <v>31</v>
      </c>
    </row>
    <row r="45" spans="1:9" ht="22.5" customHeight="1">
      <c r="A45" s="118"/>
      <c r="B45" s="118"/>
      <c r="C45" s="15" t="s">
        <v>32</v>
      </c>
      <c r="D45" s="15" t="s">
        <v>33</v>
      </c>
      <c r="E45" s="118"/>
      <c r="F45" s="118"/>
      <c r="G45" s="118"/>
      <c r="H45" s="118"/>
      <c r="I45" s="118"/>
    </row>
    <row r="46" spans="1:9" ht="24" customHeight="1">
      <c r="A46" s="15"/>
      <c r="B46" s="119" t="s">
        <v>5</v>
      </c>
      <c r="C46" s="119"/>
      <c r="D46" s="119"/>
      <c r="E46" s="119"/>
      <c r="F46" s="119"/>
      <c r="G46" s="17">
        <f>SUM(G47,G54)</f>
        <v>272695068.51</v>
      </c>
      <c r="H46" s="17">
        <f>SUM(H47,H54)</f>
        <v>178757191</v>
      </c>
      <c r="I46" s="17">
        <f>SUM(H46)</f>
        <v>178757191</v>
      </c>
    </row>
    <row r="47" spans="1:9" ht="21" customHeight="1">
      <c r="A47" s="15"/>
      <c r="B47" s="119" t="s">
        <v>56</v>
      </c>
      <c r="C47" s="119"/>
      <c r="D47" s="119"/>
      <c r="E47" s="119"/>
      <c r="F47" s="119"/>
      <c r="G47" s="17">
        <f>SUM(G48,G50,G52)</f>
        <v>252838</v>
      </c>
      <c r="H47" s="17">
        <f>SUM(H48,H50,H52)</f>
        <v>216900</v>
      </c>
      <c r="I47" s="17">
        <f>SUM(H47)</f>
        <v>216900</v>
      </c>
    </row>
    <row r="48" spans="1:9" ht="21" customHeight="1">
      <c r="A48" s="15" t="s">
        <v>34</v>
      </c>
      <c r="B48" s="18" t="s">
        <v>119</v>
      </c>
      <c r="C48" s="15" t="s">
        <v>64</v>
      </c>
      <c r="D48" s="15" t="s">
        <v>12</v>
      </c>
      <c r="E48" s="15"/>
      <c r="F48" s="19" t="s">
        <v>38</v>
      </c>
      <c r="G48" s="32">
        <f>SUM(G49)</f>
        <v>114732</v>
      </c>
      <c r="H48" s="32">
        <f>SUM(H49)</f>
        <v>106900</v>
      </c>
      <c r="I48" s="17">
        <f aca="true" t="shared" si="3" ref="I48:I82">SUM(H48)</f>
        <v>106900</v>
      </c>
    </row>
    <row r="49" spans="1:9" ht="21" customHeight="1">
      <c r="A49" s="15"/>
      <c r="B49" s="18" t="s">
        <v>147</v>
      </c>
      <c r="C49" s="15" t="s">
        <v>64</v>
      </c>
      <c r="D49" s="15" t="s">
        <v>12</v>
      </c>
      <c r="E49" s="15" t="s">
        <v>96</v>
      </c>
      <c r="F49" s="19" t="s">
        <v>38</v>
      </c>
      <c r="G49" s="43">
        <v>114732</v>
      </c>
      <c r="H49" s="42">
        <f>SUM('3. limit przedsięwzięć'!F49:K49)</f>
        <v>106900</v>
      </c>
      <c r="I49" s="17">
        <f>SUM(H49)</f>
        <v>106900</v>
      </c>
    </row>
    <row r="50" spans="1:9" ht="21" customHeight="1">
      <c r="A50" s="15" t="s">
        <v>37</v>
      </c>
      <c r="B50" s="18" t="s">
        <v>120</v>
      </c>
      <c r="C50" s="15" t="s">
        <v>58</v>
      </c>
      <c r="D50" s="15" t="s">
        <v>13</v>
      </c>
      <c r="E50" s="15"/>
      <c r="F50" s="19" t="s">
        <v>38</v>
      </c>
      <c r="G50" s="43">
        <f>SUM(G51)</f>
        <v>41156</v>
      </c>
      <c r="H50" s="42">
        <f>SUM(H51)</f>
        <v>20000</v>
      </c>
      <c r="I50" s="17">
        <f t="shared" si="3"/>
        <v>20000</v>
      </c>
    </row>
    <row r="51" spans="1:9" ht="21" customHeight="1">
      <c r="A51" s="15"/>
      <c r="B51" s="18" t="s">
        <v>105</v>
      </c>
      <c r="C51" s="15" t="s">
        <v>58</v>
      </c>
      <c r="D51" s="15" t="s">
        <v>13</v>
      </c>
      <c r="E51" s="15" t="s">
        <v>106</v>
      </c>
      <c r="F51" s="19" t="s">
        <v>38</v>
      </c>
      <c r="G51" s="43">
        <v>41156</v>
      </c>
      <c r="H51" s="42">
        <f>SUM('3. limit przedsięwzięć'!F51:K51)</f>
        <v>20000</v>
      </c>
      <c r="I51" s="17">
        <f t="shared" si="3"/>
        <v>20000</v>
      </c>
    </row>
    <row r="52" spans="1:9" ht="33" customHeight="1">
      <c r="A52" s="15" t="s">
        <v>40</v>
      </c>
      <c r="B52" s="18" t="s">
        <v>121</v>
      </c>
      <c r="C52" s="15" t="s">
        <v>58</v>
      </c>
      <c r="D52" s="15" t="s">
        <v>12</v>
      </c>
      <c r="E52" s="15"/>
      <c r="F52" s="19" t="s">
        <v>38</v>
      </c>
      <c r="G52" s="43">
        <f>SUM(G53)</f>
        <v>96950</v>
      </c>
      <c r="H52" s="43">
        <f>SUM(H53)</f>
        <v>90000</v>
      </c>
      <c r="I52" s="17">
        <f t="shared" si="3"/>
        <v>90000</v>
      </c>
    </row>
    <row r="53" spans="1:9" ht="21" customHeight="1">
      <c r="A53" s="15"/>
      <c r="B53" s="16" t="s">
        <v>68</v>
      </c>
      <c r="C53" s="15" t="s">
        <v>58</v>
      </c>
      <c r="D53" s="15" t="s">
        <v>12</v>
      </c>
      <c r="E53" s="15" t="s">
        <v>96</v>
      </c>
      <c r="F53" s="19" t="s">
        <v>38</v>
      </c>
      <c r="G53" s="43">
        <v>96950</v>
      </c>
      <c r="H53" s="42">
        <f>SUM('3. limit przedsięwzięć'!F53:K53)</f>
        <v>90000</v>
      </c>
      <c r="I53" s="17">
        <f t="shared" si="3"/>
        <v>90000</v>
      </c>
    </row>
    <row r="54" spans="1:9" ht="24" customHeight="1">
      <c r="A54" s="15"/>
      <c r="B54" s="119" t="s">
        <v>57</v>
      </c>
      <c r="C54" s="119"/>
      <c r="D54" s="119"/>
      <c r="E54" s="119"/>
      <c r="F54" s="120"/>
      <c r="G54" s="41">
        <f>SUM(G55,G67,G69,G73,G77,G79,G81)</f>
        <v>272442230.51</v>
      </c>
      <c r="H54" s="41">
        <f>SUM(H55,H67,H69,H73,H77,H79,H81)</f>
        <v>178540291</v>
      </c>
      <c r="I54" s="17">
        <f t="shared" si="3"/>
        <v>178540291</v>
      </c>
    </row>
    <row r="55" spans="1:9" ht="24" customHeight="1">
      <c r="A55" s="15" t="s">
        <v>49</v>
      </c>
      <c r="B55" s="18" t="s">
        <v>119</v>
      </c>
      <c r="C55" s="15" t="s">
        <v>135</v>
      </c>
      <c r="D55" s="15" t="s">
        <v>17</v>
      </c>
      <c r="E55" s="16"/>
      <c r="F55" s="19" t="s">
        <v>44</v>
      </c>
      <c r="G55" s="41">
        <f>SUM(G56:G66)</f>
        <v>145162299.51</v>
      </c>
      <c r="H55" s="41">
        <f>SUM(H56:H66)</f>
        <v>127841763</v>
      </c>
      <c r="I55" s="17">
        <f t="shared" si="3"/>
        <v>127841763</v>
      </c>
    </row>
    <row r="56" spans="1:9" ht="24" customHeight="1">
      <c r="A56" s="15"/>
      <c r="B56" s="18" t="s">
        <v>148</v>
      </c>
      <c r="C56" s="15" t="s">
        <v>64</v>
      </c>
      <c r="D56" s="15" t="s">
        <v>12</v>
      </c>
      <c r="E56" s="15" t="s">
        <v>96</v>
      </c>
      <c r="F56" s="19" t="s">
        <v>38</v>
      </c>
      <c r="G56" s="43">
        <v>9490705.92</v>
      </c>
      <c r="H56" s="42">
        <f>SUM('3. limit przedsięwzięć'!F56:K56)</f>
        <v>15000</v>
      </c>
      <c r="I56" s="17">
        <f t="shared" si="3"/>
        <v>15000</v>
      </c>
    </row>
    <row r="57" spans="1:9" ht="24" customHeight="1">
      <c r="A57" s="15"/>
      <c r="B57" s="16" t="s">
        <v>97</v>
      </c>
      <c r="C57" s="15" t="s">
        <v>59</v>
      </c>
      <c r="D57" s="15" t="s">
        <v>12</v>
      </c>
      <c r="E57" s="15" t="s">
        <v>98</v>
      </c>
      <c r="F57" s="19" t="s">
        <v>46</v>
      </c>
      <c r="G57" s="43">
        <v>3875172.6</v>
      </c>
      <c r="H57" s="42">
        <f>SUM('3. limit przedsięwzięć'!F57:K57)</f>
        <v>1100000</v>
      </c>
      <c r="I57" s="17">
        <f t="shared" si="3"/>
        <v>1100000</v>
      </c>
    </row>
    <row r="58" spans="1:9" ht="24" customHeight="1">
      <c r="A58" s="15"/>
      <c r="B58" s="16" t="s">
        <v>111</v>
      </c>
      <c r="C58" s="15" t="s">
        <v>11</v>
      </c>
      <c r="D58" s="15" t="s">
        <v>12</v>
      </c>
      <c r="E58" s="15" t="s">
        <v>96</v>
      </c>
      <c r="F58" s="19" t="s">
        <v>46</v>
      </c>
      <c r="G58" s="43">
        <v>5520000</v>
      </c>
      <c r="H58" s="42">
        <f>SUM('3. limit przedsięwzięć'!F58:K58)</f>
        <v>2300000</v>
      </c>
      <c r="I58" s="17">
        <f t="shared" si="3"/>
        <v>2300000</v>
      </c>
    </row>
    <row r="59" spans="1:9" ht="24" customHeight="1">
      <c r="A59" s="15"/>
      <c r="B59" s="16" t="s">
        <v>99</v>
      </c>
      <c r="C59" s="15" t="s">
        <v>64</v>
      </c>
      <c r="D59" s="15" t="s">
        <v>12</v>
      </c>
      <c r="E59" s="15" t="s">
        <v>98</v>
      </c>
      <c r="F59" s="19" t="s">
        <v>38</v>
      </c>
      <c r="G59" s="43">
        <v>2400000</v>
      </c>
      <c r="H59" s="42">
        <f>SUM('3. limit przedsięwzięć'!F59:K59)</f>
        <v>2330496</v>
      </c>
      <c r="I59" s="17">
        <f t="shared" si="3"/>
        <v>2330496</v>
      </c>
    </row>
    <row r="60" spans="1:9" s="86" customFormat="1" ht="24" customHeight="1">
      <c r="A60" s="83"/>
      <c r="B60" s="87" t="s">
        <v>134</v>
      </c>
      <c r="C60" s="83" t="s">
        <v>135</v>
      </c>
      <c r="D60" s="83" t="s">
        <v>17</v>
      </c>
      <c r="E60" s="85" t="s">
        <v>96</v>
      </c>
      <c r="F60" s="85" t="s">
        <v>38</v>
      </c>
      <c r="G60" s="90">
        <f>35010810.99-21635408+160000-160000</f>
        <v>13375402.990000002</v>
      </c>
      <c r="H60" s="91">
        <f>SUM('3. limit przedsięwzięć'!F60:K60)</f>
        <v>11603155</v>
      </c>
      <c r="I60" s="92">
        <f t="shared" si="3"/>
        <v>11603155</v>
      </c>
    </row>
    <row r="61" spans="1:9" ht="24" customHeight="1">
      <c r="A61" s="15"/>
      <c r="B61" s="16" t="s">
        <v>136</v>
      </c>
      <c r="C61" s="15" t="s">
        <v>64</v>
      </c>
      <c r="D61" s="15" t="s">
        <v>15</v>
      </c>
      <c r="E61" s="19" t="s">
        <v>98</v>
      </c>
      <c r="F61" s="19" t="s">
        <v>38</v>
      </c>
      <c r="G61" s="43">
        <v>8907906</v>
      </c>
      <c r="H61" s="42">
        <f>SUM('3. limit przedsięwzięć'!F61:K61)</f>
        <v>8900000</v>
      </c>
      <c r="I61" s="17">
        <f t="shared" si="3"/>
        <v>8900000</v>
      </c>
    </row>
    <row r="62" spans="1:9" ht="24" customHeight="1">
      <c r="A62" s="15"/>
      <c r="B62" s="16" t="s">
        <v>137</v>
      </c>
      <c r="C62" s="15" t="s">
        <v>135</v>
      </c>
      <c r="D62" s="15" t="s">
        <v>17</v>
      </c>
      <c r="E62" s="19" t="s">
        <v>98</v>
      </c>
      <c r="F62" s="19" t="s">
        <v>38</v>
      </c>
      <c r="G62" s="43">
        <v>8000000</v>
      </c>
      <c r="H62" s="42">
        <f>SUM('3. limit przedsięwzięć'!F62:K62)</f>
        <v>8000000</v>
      </c>
      <c r="I62" s="17">
        <f t="shared" si="3"/>
        <v>8000000</v>
      </c>
    </row>
    <row r="63" spans="1:9" ht="24" customHeight="1">
      <c r="A63" s="15"/>
      <c r="B63" s="16" t="s">
        <v>138</v>
      </c>
      <c r="C63" s="15" t="s">
        <v>12</v>
      </c>
      <c r="D63" s="15" t="s">
        <v>17</v>
      </c>
      <c r="E63" s="19" t="s">
        <v>96</v>
      </c>
      <c r="F63" s="19" t="s">
        <v>38</v>
      </c>
      <c r="G63" s="43">
        <v>33507899</v>
      </c>
      <c r="H63" s="42">
        <f>SUM('3. limit przedsięwzięć'!F63:K63)</f>
        <v>33507899</v>
      </c>
      <c r="I63" s="17">
        <f t="shared" si="3"/>
        <v>33507899</v>
      </c>
    </row>
    <row r="64" spans="1:9" ht="24" customHeight="1">
      <c r="A64" s="15"/>
      <c r="B64" s="16" t="s">
        <v>139</v>
      </c>
      <c r="C64" s="15" t="s">
        <v>12</v>
      </c>
      <c r="D64" s="15" t="s">
        <v>17</v>
      </c>
      <c r="E64" s="19" t="s">
        <v>140</v>
      </c>
      <c r="F64" s="19" t="s">
        <v>46</v>
      </c>
      <c r="G64" s="43">
        <v>6383000</v>
      </c>
      <c r="H64" s="42">
        <f>SUM('3. limit przedsięwzięć'!F64:K64)</f>
        <v>6383000</v>
      </c>
      <c r="I64" s="17">
        <f t="shared" si="3"/>
        <v>6383000</v>
      </c>
    </row>
    <row r="65" spans="1:9" s="86" customFormat="1" ht="21" customHeight="1">
      <c r="A65" s="83"/>
      <c r="B65" s="87" t="s">
        <v>141</v>
      </c>
      <c r="C65" s="83" t="s">
        <v>15</v>
      </c>
      <c r="D65" s="83" t="s">
        <v>17</v>
      </c>
      <c r="E65" s="85" t="s">
        <v>96</v>
      </c>
      <c r="F65" s="85" t="s">
        <v>38</v>
      </c>
      <c r="G65" s="90">
        <f>32066805-2000000</f>
        <v>30066805</v>
      </c>
      <c r="H65" s="91">
        <f>SUM('3. limit przedsięwzięć'!F65:K65)</f>
        <v>30066805</v>
      </c>
      <c r="I65" s="92">
        <f t="shared" si="3"/>
        <v>30066805</v>
      </c>
    </row>
    <row r="66" spans="1:9" s="86" customFormat="1" ht="21" customHeight="1">
      <c r="A66" s="83"/>
      <c r="B66" s="87" t="s">
        <v>151</v>
      </c>
      <c r="C66" s="83" t="s">
        <v>13</v>
      </c>
      <c r="D66" s="83" t="s">
        <v>15</v>
      </c>
      <c r="E66" s="85" t="s">
        <v>96</v>
      </c>
      <c r="F66" s="19" t="s">
        <v>46</v>
      </c>
      <c r="G66" s="90">
        <v>23635408</v>
      </c>
      <c r="H66" s="91">
        <f>SUM('3. limit przedsięwzięć'!F66:K66)</f>
        <v>23635408</v>
      </c>
      <c r="I66" s="92">
        <f>SUM(H66)</f>
        <v>23635408</v>
      </c>
    </row>
    <row r="67" spans="1:9" ht="21.75" customHeight="1">
      <c r="A67" s="15" t="s">
        <v>51</v>
      </c>
      <c r="B67" s="16" t="s">
        <v>143</v>
      </c>
      <c r="C67" s="15" t="s">
        <v>59</v>
      </c>
      <c r="D67" s="15" t="s">
        <v>15</v>
      </c>
      <c r="E67" s="19"/>
      <c r="F67" s="19" t="s">
        <v>38</v>
      </c>
      <c r="G67" s="43">
        <f>SUM(G68)</f>
        <v>5944386</v>
      </c>
      <c r="H67" s="42">
        <f>SUM(H68)</f>
        <v>5944386</v>
      </c>
      <c r="I67" s="17">
        <f>SUM(H67)</f>
        <v>5944386</v>
      </c>
    </row>
    <row r="68" spans="1:9" ht="21" customHeight="1">
      <c r="A68" s="15"/>
      <c r="B68" s="16" t="s">
        <v>144</v>
      </c>
      <c r="C68" s="15" t="s">
        <v>59</v>
      </c>
      <c r="D68" s="15" t="s">
        <v>15</v>
      </c>
      <c r="E68" s="19" t="s">
        <v>145</v>
      </c>
      <c r="F68" s="19" t="s">
        <v>38</v>
      </c>
      <c r="G68" s="43">
        <v>5944386</v>
      </c>
      <c r="H68" s="42">
        <f>SUM('3. limit przedsięwzięć'!F68:K68)</f>
        <v>5944386</v>
      </c>
      <c r="I68" s="22">
        <f t="shared" si="3"/>
        <v>5944386</v>
      </c>
    </row>
    <row r="69" spans="1:9" ht="24" customHeight="1">
      <c r="A69" s="15" t="s">
        <v>53</v>
      </c>
      <c r="B69" s="16" t="s">
        <v>122</v>
      </c>
      <c r="C69" s="15" t="s">
        <v>100</v>
      </c>
      <c r="D69" s="15" t="s">
        <v>14</v>
      </c>
      <c r="E69" s="15"/>
      <c r="F69" s="15" t="s">
        <v>38</v>
      </c>
      <c r="G69" s="32">
        <f>SUM(G70,G71,G72)</f>
        <v>71477699</v>
      </c>
      <c r="H69" s="32">
        <f>SUM(H70,H71,H72)</f>
        <v>18910000</v>
      </c>
      <c r="I69" s="17">
        <f>SUM(H69)</f>
        <v>18910000</v>
      </c>
    </row>
    <row r="70" spans="1:9" ht="21" customHeight="1">
      <c r="A70" s="15"/>
      <c r="B70" s="16" t="s">
        <v>66</v>
      </c>
      <c r="C70" s="15" t="s">
        <v>64</v>
      </c>
      <c r="D70" s="15" t="s">
        <v>13</v>
      </c>
      <c r="E70" s="15" t="s">
        <v>102</v>
      </c>
      <c r="F70" s="19" t="s">
        <v>38</v>
      </c>
      <c r="G70" s="44">
        <v>1762102</v>
      </c>
      <c r="H70" s="36">
        <f>SUM('3. limit przedsięwzięć'!F70:K70)</f>
        <v>1150000</v>
      </c>
      <c r="I70" s="22">
        <f t="shared" si="3"/>
        <v>1150000</v>
      </c>
    </row>
    <row r="71" spans="1:9" ht="21" customHeight="1">
      <c r="A71" s="15"/>
      <c r="B71" s="16" t="s">
        <v>67</v>
      </c>
      <c r="C71" s="15" t="s">
        <v>100</v>
      </c>
      <c r="D71" s="15" t="s">
        <v>14</v>
      </c>
      <c r="E71" s="15" t="s">
        <v>102</v>
      </c>
      <c r="F71" s="19" t="s">
        <v>38</v>
      </c>
      <c r="G71" s="46">
        <v>65310597</v>
      </c>
      <c r="H71" s="47">
        <f>SUM('3. limit przedsięwzięć'!F71:K71)</f>
        <v>13420000</v>
      </c>
      <c r="I71" s="28">
        <f t="shared" si="3"/>
        <v>13420000</v>
      </c>
    </row>
    <row r="72" spans="1:9" ht="21" customHeight="1">
      <c r="A72" s="15"/>
      <c r="B72" s="18" t="s">
        <v>105</v>
      </c>
      <c r="C72" s="15" t="s">
        <v>58</v>
      </c>
      <c r="D72" s="15" t="s">
        <v>13</v>
      </c>
      <c r="E72" s="15" t="s">
        <v>106</v>
      </c>
      <c r="F72" s="19" t="s">
        <v>38</v>
      </c>
      <c r="G72" s="29">
        <v>4405000</v>
      </c>
      <c r="H72" s="32">
        <f>SUM('3. limit przedsięwzięć'!F72:K72)</f>
        <v>4340000</v>
      </c>
      <c r="I72" s="28">
        <f t="shared" si="3"/>
        <v>4340000</v>
      </c>
    </row>
    <row r="73" spans="1:9" s="86" customFormat="1" ht="24" customHeight="1">
      <c r="A73" s="83" t="s">
        <v>71</v>
      </c>
      <c r="B73" s="87" t="s">
        <v>126</v>
      </c>
      <c r="C73" s="83" t="s">
        <v>61</v>
      </c>
      <c r="D73" s="83" t="s">
        <v>17</v>
      </c>
      <c r="E73" s="83"/>
      <c r="F73" s="83" t="s">
        <v>38</v>
      </c>
      <c r="G73" s="93">
        <f>SUM(G74,G75,G76)</f>
        <v>37584039</v>
      </c>
      <c r="H73" s="93">
        <f>SUM(H74,H75,H76)</f>
        <v>16205000</v>
      </c>
      <c r="I73" s="92">
        <f>SUM(H73)</f>
        <v>16205000</v>
      </c>
    </row>
    <row r="74" spans="1:9" ht="21" customHeight="1">
      <c r="A74" s="15"/>
      <c r="B74" s="16" t="s">
        <v>62</v>
      </c>
      <c r="C74" s="15" t="s">
        <v>61</v>
      </c>
      <c r="D74" s="15" t="s">
        <v>12</v>
      </c>
      <c r="E74" s="15" t="s">
        <v>101</v>
      </c>
      <c r="F74" s="19" t="s">
        <v>38</v>
      </c>
      <c r="G74" s="29">
        <v>24523902</v>
      </c>
      <c r="H74" s="42">
        <f>SUM('3. limit przedsięwzięć'!F74:K74)</f>
        <v>9800000</v>
      </c>
      <c r="I74" s="17">
        <f t="shared" si="3"/>
        <v>9800000</v>
      </c>
    </row>
    <row r="75" spans="1:9" s="86" customFormat="1" ht="21" customHeight="1">
      <c r="A75" s="83"/>
      <c r="B75" s="87" t="s">
        <v>63</v>
      </c>
      <c r="C75" s="83" t="s">
        <v>64</v>
      </c>
      <c r="D75" s="83" t="s">
        <v>17</v>
      </c>
      <c r="E75" s="83" t="s">
        <v>98</v>
      </c>
      <c r="F75" s="85" t="s">
        <v>38</v>
      </c>
      <c r="G75" s="89">
        <f>12859637-160000+160000</f>
        <v>12859637</v>
      </c>
      <c r="H75" s="91">
        <f>SUM('3. limit przedsięwzięć'!F75:K75)</f>
        <v>6240000</v>
      </c>
      <c r="I75" s="92">
        <f t="shared" si="3"/>
        <v>6240000</v>
      </c>
    </row>
    <row r="76" spans="1:9" ht="21" customHeight="1">
      <c r="A76" s="15"/>
      <c r="B76" s="16" t="s">
        <v>133</v>
      </c>
      <c r="C76" s="15" t="s">
        <v>59</v>
      </c>
      <c r="D76" s="15" t="s">
        <v>12</v>
      </c>
      <c r="E76" s="15" t="s">
        <v>101</v>
      </c>
      <c r="F76" s="19" t="s">
        <v>38</v>
      </c>
      <c r="G76" s="29">
        <v>200500</v>
      </c>
      <c r="H76" s="42">
        <f>SUM('3. limit przedsięwzięć'!F76:K76)</f>
        <v>165000</v>
      </c>
      <c r="I76" s="17">
        <f t="shared" si="3"/>
        <v>165000</v>
      </c>
    </row>
    <row r="77" spans="1:9" ht="21" customHeight="1">
      <c r="A77" s="15" t="s">
        <v>54</v>
      </c>
      <c r="B77" s="16" t="s">
        <v>127</v>
      </c>
      <c r="C77" s="15" t="s">
        <v>69</v>
      </c>
      <c r="D77" s="15" t="s">
        <v>16</v>
      </c>
      <c r="E77" s="15"/>
      <c r="F77" s="19" t="s">
        <v>38</v>
      </c>
      <c r="G77" s="41">
        <f>SUM(G78)</f>
        <v>5568866</v>
      </c>
      <c r="H77" s="42">
        <f>SUM(H78)</f>
        <v>3219195</v>
      </c>
      <c r="I77" s="17">
        <f t="shared" si="3"/>
        <v>3219195</v>
      </c>
    </row>
    <row r="78" spans="1:9" ht="33" customHeight="1">
      <c r="A78" s="15"/>
      <c r="B78" s="48" t="s">
        <v>123</v>
      </c>
      <c r="C78" s="15" t="s">
        <v>69</v>
      </c>
      <c r="D78" s="15" t="s">
        <v>16</v>
      </c>
      <c r="E78" s="15" t="s">
        <v>103</v>
      </c>
      <c r="F78" s="19" t="s">
        <v>38</v>
      </c>
      <c r="G78" s="49">
        <f>5533866+35000</f>
        <v>5568866</v>
      </c>
      <c r="H78" s="41">
        <f>SUM('3. limit przedsięwzięć'!F78:K78)</f>
        <v>3219195</v>
      </c>
      <c r="I78" s="17">
        <f t="shared" si="3"/>
        <v>3219195</v>
      </c>
    </row>
    <row r="79" spans="1:9" ht="24" customHeight="1">
      <c r="A79" s="15" t="s">
        <v>65</v>
      </c>
      <c r="B79" s="16" t="s">
        <v>128</v>
      </c>
      <c r="C79" s="15" t="s">
        <v>11</v>
      </c>
      <c r="D79" s="15" t="s">
        <v>12</v>
      </c>
      <c r="E79" s="15"/>
      <c r="F79" s="19" t="s">
        <v>38</v>
      </c>
      <c r="G79" s="41">
        <f>SUM(G80)</f>
        <v>798686</v>
      </c>
      <c r="H79" s="41">
        <f>SUM(H80)</f>
        <v>648686</v>
      </c>
      <c r="I79" s="17">
        <f t="shared" si="3"/>
        <v>648686</v>
      </c>
    </row>
    <row r="80" spans="1:9" ht="21.75" customHeight="1">
      <c r="A80" s="15"/>
      <c r="B80" s="16" t="s">
        <v>60</v>
      </c>
      <c r="C80" s="15" t="s">
        <v>11</v>
      </c>
      <c r="D80" s="15" t="s">
        <v>12</v>
      </c>
      <c r="E80" s="15" t="s">
        <v>101</v>
      </c>
      <c r="F80" s="19" t="s">
        <v>38</v>
      </c>
      <c r="G80" s="43">
        <v>798686</v>
      </c>
      <c r="H80" s="41">
        <f>SUM('3. limit przedsięwzięć'!F80:K80)</f>
        <v>648686</v>
      </c>
      <c r="I80" s="17">
        <f t="shared" si="3"/>
        <v>648686</v>
      </c>
    </row>
    <row r="81" spans="1:9" ht="24" customHeight="1">
      <c r="A81" s="15" t="s">
        <v>142</v>
      </c>
      <c r="B81" s="16" t="s">
        <v>121</v>
      </c>
      <c r="C81" s="15" t="s">
        <v>58</v>
      </c>
      <c r="D81" s="15" t="s">
        <v>12</v>
      </c>
      <c r="E81" s="15"/>
      <c r="F81" s="19" t="s">
        <v>46</v>
      </c>
      <c r="G81" s="41">
        <f>SUM(G82)</f>
        <v>5906255</v>
      </c>
      <c r="H81" s="41">
        <f>SUM(H82)</f>
        <v>5771261</v>
      </c>
      <c r="I81" s="17">
        <f t="shared" si="3"/>
        <v>5771261</v>
      </c>
    </row>
    <row r="82" spans="1:9" ht="21" customHeight="1">
      <c r="A82" s="15"/>
      <c r="B82" s="16" t="s">
        <v>129</v>
      </c>
      <c r="C82" s="15" t="s">
        <v>58</v>
      </c>
      <c r="D82" s="15" t="s">
        <v>12</v>
      </c>
      <c r="E82" s="15" t="s">
        <v>96</v>
      </c>
      <c r="F82" s="19" t="s">
        <v>46</v>
      </c>
      <c r="G82" s="43">
        <v>5906255</v>
      </c>
      <c r="H82" s="41">
        <f>SUM('3. limit przedsięwzięć'!F82:K82)</f>
        <v>5771261</v>
      </c>
      <c r="I82" s="17">
        <f t="shared" si="3"/>
        <v>5771261</v>
      </c>
    </row>
  </sheetData>
  <sheetProtection/>
  <mergeCells count="27">
    <mergeCell ref="B54:F54"/>
    <mergeCell ref="H44:H45"/>
    <mergeCell ref="I44:I45"/>
    <mergeCell ref="B46:F46"/>
    <mergeCell ref="B47:F47"/>
    <mergeCell ref="A42:I42"/>
    <mergeCell ref="A44:A45"/>
    <mergeCell ref="B44:B45"/>
    <mergeCell ref="C44:D44"/>
    <mergeCell ref="E44:E45"/>
    <mergeCell ref="F44:F45"/>
    <mergeCell ref="G44:G45"/>
    <mergeCell ref="B31:F31"/>
    <mergeCell ref="H5:H6"/>
    <mergeCell ref="I5:I6"/>
    <mergeCell ref="B7:F7"/>
    <mergeCell ref="B8:F8"/>
    <mergeCell ref="A1:I1"/>
    <mergeCell ref="A3:I3"/>
    <mergeCell ref="C4:F4"/>
    <mergeCell ref="G4:I4"/>
    <mergeCell ref="A5:A6"/>
    <mergeCell ref="B5:B6"/>
    <mergeCell ref="C5:D5"/>
    <mergeCell ref="E5:E6"/>
    <mergeCell ref="F5:F6"/>
    <mergeCell ref="G5:G6"/>
  </mergeCells>
  <printOptions/>
  <pageMargins left="0" right="0" top="0.35433070866141736" bottom="0.35433070866141736" header="0.31496062992125984" footer="0.31496062992125984"/>
  <pageSetup horizontalDpi="600" verticalDpi="600" orientation="landscape" paperSize="8" scale="9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B91" sqref="B91"/>
    </sheetView>
  </sheetViews>
  <sheetFormatPr defaultColWidth="9.33203125" defaultRowHeight="12.75"/>
  <cols>
    <col min="1" max="1" width="5.66015625" style="75" customWidth="1"/>
    <col min="2" max="2" width="184" style="75" customWidth="1"/>
    <col min="3" max="3" width="5.16015625" style="75" customWidth="1"/>
    <col min="4" max="4" width="5.5" style="75" customWidth="1"/>
    <col min="5" max="5" width="6.33203125" style="75" customWidth="1"/>
    <col min="6" max="8" width="12.33203125" style="12" customWidth="1"/>
    <col min="9" max="9" width="13.33203125" style="12" customWidth="1"/>
    <col min="10" max="10" width="12.66015625" style="12" customWidth="1"/>
    <col min="11" max="11" width="12.33203125" style="12" customWidth="1"/>
    <col min="12" max="16384" width="9.33203125" style="12" customWidth="1"/>
  </cols>
  <sheetData>
    <row r="1" spans="1:11" ht="17.25" customHeight="1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7.2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 customHeight="1">
      <c r="A4" s="45"/>
      <c r="B4" s="45"/>
      <c r="C4" s="121"/>
      <c r="D4" s="121"/>
      <c r="E4" s="121"/>
      <c r="F4" s="121"/>
      <c r="G4" s="122"/>
      <c r="H4" s="122"/>
      <c r="I4" s="122"/>
      <c r="J4" s="122"/>
      <c r="K4" s="122"/>
    </row>
    <row r="5" spans="1:11" ht="24" customHeight="1">
      <c r="A5" s="118" t="s">
        <v>24</v>
      </c>
      <c r="B5" s="118" t="s">
        <v>25</v>
      </c>
      <c r="C5" s="118" t="s">
        <v>26</v>
      </c>
      <c r="D5" s="118"/>
      <c r="E5" s="118" t="s">
        <v>27</v>
      </c>
      <c r="F5" s="118" t="s">
        <v>12</v>
      </c>
      <c r="G5" s="118" t="s">
        <v>13</v>
      </c>
      <c r="H5" s="118" t="s">
        <v>14</v>
      </c>
      <c r="I5" s="118" t="s">
        <v>15</v>
      </c>
      <c r="J5" s="118" t="s">
        <v>16</v>
      </c>
      <c r="K5" s="118" t="s">
        <v>17</v>
      </c>
    </row>
    <row r="6" spans="1:11" ht="24" customHeight="1">
      <c r="A6" s="118"/>
      <c r="B6" s="118"/>
      <c r="C6" s="15" t="s">
        <v>32</v>
      </c>
      <c r="D6" s="15" t="s">
        <v>33</v>
      </c>
      <c r="E6" s="118"/>
      <c r="F6" s="118"/>
      <c r="G6" s="118"/>
      <c r="H6" s="118"/>
      <c r="I6" s="118"/>
      <c r="J6" s="118"/>
      <c r="K6" s="118"/>
    </row>
    <row r="7" spans="1:11" s="86" customFormat="1" ht="22.5" customHeight="1">
      <c r="A7" s="83"/>
      <c r="B7" s="125" t="s">
        <v>5</v>
      </c>
      <c r="C7" s="126"/>
      <c r="D7" s="126"/>
      <c r="E7" s="127"/>
      <c r="F7" s="88">
        <f aca="true" t="shared" si="0" ref="F7:K7">SUM(F8,F31)</f>
        <v>18021349.52</v>
      </c>
      <c r="G7" s="88">
        <f t="shared" si="0"/>
        <v>945041.29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</row>
    <row r="8" spans="1:11" s="86" customFormat="1" ht="21" customHeight="1">
      <c r="A8" s="83"/>
      <c r="B8" s="125" t="s">
        <v>56</v>
      </c>
      <c r="C8" s="126"/>
      <c r="D8" s="126"/>
      <c r="E8" s="127"/>
      <c r="F8" s="88">
        <f>SUM(F9,F13,F15,F17,F19,F21,F23,F25,F27,F29)</f>
        <v>2611832.52</v>
      </c>
      <c r="G8" s="88">
        <f>SUM(G9,G13,G15,G17,G19,G21,G23,G25,G27,G29)</f>
        <v>945041.29</v>
      </c>
      <c r="H8" s="88">
        <f>SUM(H9,H13,H15,H17,H19,)</f>
        <v>0</v>
      </c>
      <c r="I8" s="88">
        <f>SUM(I9,I13,I15,I17,I19,)</f>
        <v>0</v>
      </c>
      <c r="J8" s="88">
        <f>SUM(J9,J13,J15,J17,J19,)</f>
        <v>0</v>
      </c>
      <c r="K8" s="88">
        <f>SUM(K9,K13,K15,K17,K19,)</f>
        <v>0</v>
      </c>
    </row>
    <row r="9" spans="1:11" ht="24" customHeight="1">
      <c r="A9" s="15" t="s">
        <v>34</v>
      </c>
      <c r="B9" s="18" t="s">
        <v>55</v>
      </c>
      <c r="C9" s="15" t="s">
        <v>59</v>
      </c>
      <c r="D9" s="15" t="s">
        <v>12</v>
      </c>
      <c r="E9" s="15"/>
      <c r="F9" s="51">
        <f aca="true" t="shared" si="1" ref="F9:K9">SUM(F10:F12)</f>
        <v>94922.44</v>
      </c>
      <c r="G9" s="52">
        <f t="shared" si="1"/>
        <v>0</v>
      </c>
      <c r="H9" s="52">
        <f t="shared" si="1"/>
        <v>0</v>
      </c>
      <c r="I9" s="52">
        <f t="shared" si="1"/>
        <v>0</v>
      </c>
      <c r="J9" s="52">
        <f t="shared" si="1"/>
        <v>0</v>
      </c>
      <c r="K9" s="52">
        <f t="shared" si="1"/>
        <v>0</v>
      </c>
    </row>
    <row r="10" spans="1:11" ht="24" customHeight="1">
      <c r="A10" s="15"/>
      <c r="B10" s="16" t="s">
        <v>47</v>
      </c>
      <c r="C10" s="15" t="s">
        <v>59</v>
      </c>
      <c r="D10" s="15" t="s">
        <v>12</v>
      </c>
      <c r="E10" s="19" t="s">
        <v>72</v>
      </c>
      <c r="F10" s="20">
        <v>10081.96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4" customHeight="1">
      <c r="A11" s="15"/>
      <c r="B11" s="16" t="s">
        <v>45</v>
      </c>
      <c r="C11" s="15" t="s">
        <v>59</v>
      </c>
      <c r="D11" s="15" t="s">
        <v>12</v>
      </c>
      <c r="E11" s="19" t="s">
        <v>73</v>
      </c>
      <c r="F11" s="23">
        <v>78790.11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24" customHeight="1">
      <c r="A12" s="15"/>
      <c r="B12" s="16" t="s">
        <v>48</v>
      </c>
      <c r="C12" s="15" t="s">
        <v>59</v>
      </c>
      <c r="D12" s="15" t="s">
        <v>12</v>
      </c>
      <c r="E12" s="19" t="s">
        <v>72</v>
      </c>
      <c r="F12" s="23">
        <v>6050.37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86" customFormat="1" ht="30" customHeight="1">
      <c r="A13" s="83" t="s">
        <v>37</v>
      </c>
      <c r="B13" s="84" t="s">
        <v>130</v>
      </c>
      <c r="C13" s="83" t="s">
        <v>11</v>
      </c>
      <c r="D13" s="83" t="s">
        <v>12</v>
      </c>
      <c r="E13" s="85"/>
      <c r="F13" s="81">
        <f aca="true" t="shared" si="2" ref="F13:K13">SUM(F14)</f>
        <v>5500</v>
      </c>
      <c r="G13" s="81">
        <f t="shared" si="2"/>
        <v>0</v>
      </c>
      <c r="H13" s="81">
        <f t="shared" si="2"/>
        <v>0</v>
      </c>
      <c r="I13" s="81">
        <f t="shared" si="2"/>
        <v>0</v>
      </c>
      <c r="J13" s="81">
        <f t="shared" si="2"/>
        <v>0</v>
      </c>
      <c r="K13" s="81">
        <f t="shared" si="2"/>
        <v>0</v>
      </c>
    </row>
    <row r="14" spans="1:11" s="86" customFormat="1" ht="24" customHeight="1">
      <c r="A14" s="83"/>
      <c r="B14" s="87" t="s">
        <v>74</v>
      </c>
      <c r="C14" s="83" t="s">
        <v>11</v>
      </c>
      <c r="D14" s="83" t="s">
        <v>12</v>
      </c>
      <c r="E14" s="85" t="s">
        <v>75</v>
      </c>
      <c r="F14" s="82">
        <f>3500+2000</f>
        <v>5500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24" customHeight="1">
      <c r="A15" s="15" t="s">
        <v>40</v>
      </c>
      <c r="B15" s="16" t="s">
        <v>41</v>
      </c>
      <c r="C15" s="15" t="s">
        <v>59</v>
      </c>
      <c r="D15" s="15" t="s">
        <v>13</v>
      </c>
      <c r="E15" s="19"/>
      <c r="F15" s="53">
        <f aca="true" t="shared" si="3" ref="F15:K15">SUM(F16)</f>
        <v>835714.29</v>
      </c>
      <c r="G15" s="53">
        <f t="shared" si="3"/>
        <v>835714.29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53">
        <f t="shared" si="3"/>
        <v>0</v>
      </c>
    </row>
    <row r="16" spans="1:11" ht="24" customHeight="1">
      <c r="A16" s="15"/>
      <c r="B16" s="16" t="s">
        <v>42</v>
      </c>
      <c r="C16" s="15" t="s">
        <v>59</v>
      </c>
      <c r="D16" s="15" t="s">
        <v>13</v>
      </c>
      <c r="E16" s="19" t="s">
        <v>77</v>
      </c>
      <c r="F16" s="23">
        <f>1013346.37-158980.71-18651.37</f>
        <v>835714.29</v>
      </c>
      <c r="G16" s="23">
        <v>835714.29</v>
      </c>
      <c r="H16" s="23">
        <v>0</v>
      </c>
      <c r="I16" s="23">
        <v>0</v>
      </c>
      <c r="J16" s="23">
        <v>0</v>
      </c>
      <c r="K16" s="23">
        <v>0</v>
      </c>
    </row>
    <row r="17" spans="1:11" ht="24" customHeight="1">
      <c r="A17" s="15" t="s">
        <v>43</v>
      </c>
      <c r="B17" s="16" t="s">
        <v>131</v>
      </c>
      <c r="C17" s="15" t="s">
        <v>11</v>
      </c>
      <c r="D17" s="15" t="s">
        <v>13</v>
      </c>
      <c r="E17" s="19"/>
      <c r="F17" s="53">
        <f aca="true" t="shared" si="4" ref="F17:K17">SUM(F18)</f>
        <v>429910</v>
      </c>
      <c r="G17" s="53">
        <f t="shared" si="4"/>
        <v>42835</v>
      </c>
      <c r="H17" s="53">
        <f t="shared" si="4"/>
        <v>0</v>
      </c>
      <c r="I17" s="53">
        <f t="shared" si="4"/>
        <v>0</v>
      </c>
      <c r="J17" s="53">
        <f t="shared" si="4"/>
        <v>0</v>
      </c>
      <c r="K17" s="53">
        <f t="shared" si="4"/>
        <v>0</v>
      </c>
    </row>
    <row r="18" spans="1:11" ht="24" customHeight="1">
      <c r="A18" s="15"/>
      <c r="B18" s="16" t="s">
        <v>39</v>
      </c>
      <c r="C18" s="15" t="s">
        <v>11</v>
      </c>
      <c r="D18" s="15" t="s">
        <v>13</v>
      </c>
      <c r="E18" s="19" t="s">
        <v>78</v>
      </c>
      <c r="F18" s="23">
        <v>429910</v>
      </c>
      <c r="G18" s="23">
        <v>42835</v>
      </c>
      <c r="H18" s="23">
        <v>0</v>
      </c>
      <c r="I18" s="23">
        <v>0</v>
      </c>
      <c r="J18" s="23">
        <v>0</v>
      </c>
      <c r="K18" s="23">
        <v>0</v>
      </c>
    </row>
    <row r="19" spans="1:11" ht="30" customHeight="1">
      <c r="A19" s="15" t="s">
        <v>79</v>
      </c>
      <c r="B19" s="18" t="s">
        <v>81</v>
      </c>
      <c r="C19" s="15" t="s">
        <v>11</v>
      </c>
      <c r="D19" s="15" t="s">
        <v>12</v>
      </c>
      <c r="E19" s="19"/>
      <c r="F19" s="53">
        <f aca="true" t="shared" si="5" ref="F19:K19">SUM(F20)</f>
        <v>1050360</v>
      </c>
      <c r="G19" s="53">
        <f t="shared" si="5"/>
        <v>0</v>
      </c>
      <c r="H19" s="53">
        <f t="shared" si="5"/>
        <v>0</v>
      </c>
      <c r="I19" s="53">
        <f t="shared" si="5"/>
        <v>0</v>
      </c>
      <c r="J19" s="53">
        <f t="shared" si="5"/>
        <v>0</v>
      </c>
      <c r="K19" s="53">
        <f t="shared" si="5"/>
        <v>0</v>
      </c>
    </row>
    <row r="20" spans="1:11" ht="24" customHeight="1">
      <c r="A20" s="15"/>
      <c r="B20" s="16" t="s">
        <v>36</v>
      </c>
      <c r="C20" s="15" t="s">
        <v>11</v>
      </c>
      <c r="D20" s="15" t="s">
        <v>12</v>
      </c>
      <c r="E20" s="19" t="s">
        <v>76</v>
      </c>
      <c r="F20" s="23">
        <v>1050360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24" customHeight="1">
      <c r="A21" s="15" t="s">
        <v>84</v>
      </c>
      <c r="B21" s="33" t="s">
        <v>82</v>
      </c>
      <c r="C21" s="34">
        <v>2011</v>
      </c>
      <c r="D21" s="34">
        <v>2013</v>
      </c>
      <c r="E21" s="54"/>
      <c r="F21" s="53">
        <f aca="true" t="shared" si="6" ref="F21:K21">SUM(F22)</f>
        <v>44404.79</v>
      </c>
      <c r="G21" s="53">
        <f t="shared" si="6"/>
        <v>16851</v>
      </c>
      <c r="H21" s="53">
        <f t="shared" si="6"/>
        <v>0</v>
      </c>
      <c r="I21" s="53">
        <f t="shared" si="6"/>
        <v>0</v>
      </c>
      <c r="J21" s="53">
        <f t="shared" si="6"/>
        <v>0</v>
      </c>
      <c r="K21" s="53">
        <f t="shared" si="6"/>
        <v>0</v>
      </c>
    </row>
    <row r="22" spans="1:11" ht="24" customHeight="1">
      <c r="A22" s="15"/>
      <c r="B22" s="37" t="s">
        <v>80</v>
      </c>
      <c r="C22" s="38">
        <v>2011</v>
      </c>
      <c r="D22" s="38">
        <v>2013</v>
      </c>
      <c r="E22" s="55" t="s">
        <v>95</v>
      </c>
      <c r="F22" s="23">
        <v>44404.79</v>
      </c>
      <c r="G22" s="23">
        <v>16851</v>
      </c>
      <c r="H22" s="23">
        <v>0</v>
      </c>
      <c r="I22" s="23">
        <v>0</v>
      </c>
      <c r="J22" s="23">
        <v>0</v>
      </c>
      <c r="K22" s="23">
        <v>0</v>
      </c>
    </row>
    <row r="23" spans="1:11" ht="24" customHeight="1">
      <c r="A23" s="15" t="s">
        <v>85</v>
      </c>
      <c r="B23" s="33" t="s">
        <v>125</v>
      </c>
      <c r="C23" s="34">
        <v>2011</v>
      </c>
      <c r="D23" s="34">
        <v>2013</v>
      </c>
      <c r="E23" s="54"/>
      <c r="F23" s="53">
        <f aca="true" t="shared" si="7" ref="F23:K23">SUM(F24)</f>
        <v>45050</v>
      </c>
      <c r="G23" s="53">
        <f t="shared" si="7"/>
        <v>16000</v>
      </c>
      <c r="H23" s="53">
        <f t="shared" si="7"/>
        <v>0</v>
      </c>
      <c r="I23" s="53">
        <f t="shared" si="7"/>
        <v>0</v>
      </c>
      <c r="J23" s="53">
        <f t="shared" si="7"/>
        <v>0</v>
      </c>
      <c r="K23" s="53">
        <f t="shared" si="7"/>
        <v>0</v>
      </c>
    </row>
    <row r="24" spans="1:11" ht="24" customHeight="1">
      <c r="A24" s="15"/>
      <c r="B24" s="37" t="s">
        <v>83</v>
      </c>
      <c r="C24" s="38">
        <v>2011</v>
      </c>
      <c r="D24" s="38">
        <v>2013</v>
      </c>
      <c r="E24" s="55" t="s">
        <v>94</v>
      </c>
      <c r="F24" s="23">
        <v>45050</v>
      </c>
      <c r="G24" s="23">
        <v>16000</v>
      </c>
      <c r="H24" s="23">
        <v>0</v>
      </c>
      <c r="I24" s="23">
        <v>0</v>
      </c>
      <c r="J24" s="23">
        <v>0</v>
      </c>
      <c r="K24" s="23">
        <v>0</v>
      </c>
    </row>
    <row r="25" spans="1:11" ht="30" customHeight="1">
      <c r="A25" s="15" t="s">
        <v>88</v>
      </c>
      <c r="B25" s="33" t="s">
        <v>86</v>
      </c>
      <c r="C25" s="34">
        <v>2011</v>
      </c>
      <c r="D25" s="38">
        <v>2012</v>
      </c>
      <c r="E25" s="54"/>
      <c r="F25" s="53">
        <f aca="true" t="shared" si="8" ref="F25:K25">SUM(F26)</f>
        <v>15260</v>
      </c>
      <c r="G25" s="53">
        <f t="shared" si="8"/>
        <v>0</v>
      </c>
      <c r="H25" s="53">
        <f t="shared" si="8"/>
        <v>0</v>
      </c>
      <c r="I25" s="53">
        <f t="shared" si="8"/>
        <v>0</v>
      </c>
      <c r="J25" s="53">
        <f t="shared" si="8"/>
        <v>0</v>
      </c>
      <c r="K25" s="53">
        <f t="shared" si="8"/>
        <v>0</v>
      </c>
    </row>
    <row r="26" spans="1:11" ht="24" customHeight="1">
      <c r="A26" s="15"/>
      <c r="B26" s="37" t="s">
        <v>87</v>
      </c>
      <c r="C26" s="38">
        <v>2011</v>
      </c>
      <c r="D26" s="38">
        <v>2012</v>
      </c>
      <c r="E26" s="55" t="s">
        <v>95</v>
      </c>
      <c r="F26" s="23">
        <v>15260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24" customHeight="1">
      <c r="A27" s="15" t="s">
        <v>112</v>
      </c>
      <c r="B27" s="33" t="s">
        <v>89</v>
      </c>
      <c r="C27" s="34">
        <v>2011</v>
      </c>
      <c r="D27" s="34">
        <v>2013</v>
      </c>
      <c r="E27" s="54"/>
      <c r="F27" s="53">
        <f aca="true" t="shared" si="9" ref="F27:K27">SUM(F28)</f>
        <v>46341</v>
      </c>
      <c r="G27" s="53">
        <f t="shared" si="9"/>
        <v>16851</v>
      </c>
      <c r="H27" s="53">
        <f t="shared" si="9"/>
        <v>0</v>
      </c>
      <c r="I27" s="53">
        <f t="shared" si="9"/>
        <v>0</v>
      </c>
      <c r="J27" s="53">
        <f t="shared" si="9"/>
        <v>0</v>
      </c>
      <c r="K27" s="53">
        <f t="shared" si="9"/>
        <v>0</v>
      </c>
    </row>
    <row r="28" spans="1:11" ht="24" customHeight="1">
      <c r="A28" s="15"/>
      <c r="B28" s="37" t="s">
        <v>92</v>
      </c>
      <c r="C28" s="38">
        <v>2011</v>
      </c>
      <c r="D28" s="38">
        <v>2013</v>
      </c>
      <c r="E28" s="55" t="s">
        <v>93</v>
      </c>
      <c r="F28" s="23">
        <v>46341</v>
      </c>
      <c r="G28" s="23">
        <v>16851</v>
      </c>
      <c r="H28" s="23">
        <v>0</v>
      </c>
      <c r="I28" s="23">
        <v>0</v>
      </c>
      <c r="J28" s="23">
        <v>0</v>
      </c>
      <c r="K28" s="23">
        <v>0</v>
      </c>
    </row>
    <row r="29" spans="1:11" ht="30" customHeight="1">
      <c r="A29" s="15" t="s">
        <v>113</v>
      </c>
      <c r="B29" s="33" t="s">
        <v>90</v>
      </c>
      <c r="C29" s="34">
        <v>2011</v>
      </c>
      <c r="D29" s="34">
        <v>2013</v>
      </c>
      <c r="E29" s="54"/>
      <c r="F29" s="53">
        <f aca="true" t="shared" si="10" ref="F29:K29">SUM(F30)</f>
        <v>44370</v>
      </c>
      <c r="G29" s="53">
        <f t="shared" si="10"/>
        <v>16790</v>
      </c>
      <c r="H29" s="53">
        <f t="shared" si="10"/>
        <v>0</v>
      </c>
      <c r="I29" s="53">
        <f t="shared" si="10"/>
        <v>0</v>
      </c>
      <c r="J29" s="53">
        <f t="shared" si="10"/>
        <v>0</v>
      </c>
      <c r="K29" s="53">
        <f t="shared" si="10"/>
        <v>0</v>
      </c>
    </row>
    <row r="30" spans="1:11" ht="24" customHeight="1">
      <c r="A30" s="15"/>
      <c r="B30" s="56" t="s">
        <v>91</v>
      </c>
      <c r="C30" s="57">
        <v>2011</v>
      </c>
      <c r="D30" s="57">
        <v>2013</v>
      </c>
      <c r="E30" s="58" t="s">
        <v>78</v>
      </c>
      <c r="F30" s="23">
        <v>44370</v>
      </c>
      <c r="G30" s="23">
        <v>16790</v>
      </c>
      <c r="H30" s="23">
        <v>0</v>
      </c>
      <c r="I30" s="23">
        <v>0</v>
      </c>
      <c r="J30" s="23">
        <v>0</v>
      </c>
      <c r="K30" s="23">
        <v>0</v>
      </c>
    </row>
    <row r="31" spans="1:11" ht="22.5" customHeight="1">
      <c r="A31" s="15"/>
      <c r="B31" s="120" t="s">
        <v>57</v>
      </c>
      <c r="C31" s="123"/>
      <c r="D31" s="123"/>
      <c r="E31" s="124"/>
      <c r="F31" s="59">
        <f aca="true" t="shared" si="11" ref="F31:K31">SUM(F32,F34,F36,F40)</f>
        <v>15409517</v>
      </c>
      <c r="G31" s="59">
        <f t="shared" si="11"/>
        <v>0</v>
      </c>
      <c r="H31" s="59">
        <f t="shared" si="11"/>
        <v>0</v>
      </c>
      <c r="I31" s="59">
        <f t="shared" si="11"/>
        <v>0</v>
      </c>
      <c r="J31" s="59">
        <f t="shared" si="11"/>
        <v>0</v>
      </c>
      <c r="K31" s="59">
        <f t="shared" si="11"/>
        <v>0</v>
      </c>
    </row>
    <row r="32" spans="1:11" ht="33" customHeight="1">
      <c r="A32" s="15" t="s">
        <v>49</v>
      </c>
      <c r="B32" s="18" t="s">
        <v>118</v>
      </c>
      <c r="C32" s="15" t="s">
        <v>59</v>
      </c>
      <c r="D32" s="15" t="s">
        <v>12</v>
      </c>
      <c r="E32" s="15"/>
      <c r="F32" s="60">
        <f aca="true" t="shared" si="12" ref="F32:K32">SUM(F33)</f>
        <v>29026.86</v>
      </c>
      <c r="G32" s="60">
        <f t="shared" si="12"/>
        <v>0</v>
      </c>
      <c r="H32" s="60">
        <f t="shared" si="12"/>
        <v>0</v>
      </c>
      <c r="I32" s="60">
        <f t="shared" si="12"/>
        <v>0</v>
      </c>
      <c r="J32" s="60">
        <f t="shared" si="12"/>
        <v>0</v>
      </c>
      <c r="K32" s="60">
        <f t="shared" si="12"/>
        <v>0</v>
      </c>
    </row>
    <row r="33" spans="1:11" ht="22.5" customHeight="1">
      <c r="A33" s="15"/>
      <c r="B33" s="16" t="s">
        <v>132</v>
      </c>
      <c r="C33" s="15" t="s">
        <v>59</v>
      </c>
      <c r="D33" s="15" t="s">
        <v>12</v>
      </c>
      <c r="E33" s="19" t="s">
        <v>104</v>
      </c>
      <c r="F33" s="43">
        <v>29026.86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ht="33" customHeight="1">
      <c r="A34" s="15" t="s">
        <v>51</v>
      </c>
      <c r="B34" s="18" t="s">
        <v>70</v>
      </c>
      <c r="C34" s="15" t="s">
        <v>11</v>
      </c>
      <c r="D34" s="15" t="s">
        <v>12</v>
      </c>
      <c r="E34" s="19"/>
      <c r="F34" s="60">
        <f aca="true" t="shared" si="13" ref="F34:K34">SUM(F35)</f>
        <v>583779.72</v>
      </c>
      <c r="G34" s="60">
        <f t="shared" si="13"/>
        <v>0</v>
      </c>
      <c r="H34" s="60">
        <f t="shared" si="13"/>
        <v>0</v>
      </c>
      <c r="I34" s="60">
        <f t="shared" si="13"/>
        <v>0</v>
      </c>
      <c r="J34" s="60">
        <f t="shared" si="13"/>
        <v>0</v>
      </c>
      <c r="K34" s="60">
        <f t="shared" si="13"/>
        <v>0</v>
      </c>
    </row>
    <row r="35" spans="1:11" ht="22.5" customHeight="1">
      <c r="A35" s="15"/>
      <c r="B35" s="16" t="s">
        <v>50</v>
      </c>
      <c r="C35" s="15" t="s">
        <v>11</v>
      </c>
      <c r="D35" s="15" t="s">
        <v>12</v>
      </c>
      <c r="E35" s="19" t="s">
        <v>96</v>
      </c>
      <c r="F35" s="43">
        <v>583779.72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</row>
    <row r="36" spans="1:11" ht="24" customHeight="1">
      <c r="A36" s="15" t="s">
        <v>53</v>
      </c>
      <c r="B36" s="16" t="s">
        <v>55</v>
      </c>
      <c r="C36" s="15" t="s">
        <v>59</v>
      </c>
      <c r="D36" s="15" t="s">
        <v>12</v>
      </c>
      <c r="E36" s="15"/>
      <c r="F36" s="60">
        <f aca="true" t="shared" si="14" ref="F36:K36">SUM(F37:F39)</f>
        <v>9057266.54</v>
      </c>
      <c r="G36" s="60">
        <f t="shared" si="14"/>
        <v>0</v>
      </c>
      <c r="H36" s="60">
        <f t="shared" si="14"/>
        <v>0</v>
      </c>
      <c r="I36" s="60">
        <f t="shared" si="14"/>
        <v>0</v>
      </c>
      <c r="J36" s="60">
        <f t="shared" si="14"/>
        <v>0</v>
      </c>
      <c r="K36" s="60">
        <f t="shared" si="14"/>
        <v>0</v>
      </c>
    </row>
    <row r="37" spans="1:11" ht="21" customHeight="1">
      <c r="A37" s="15"/>
      <c r="B37" s="16" t="s">
        <v>47</v>
      </c>
      <c r="C37" s="15" t="s">
        <v>59</v>
      </c>
      <c r="D37" s="15" t="s">
        <v>12</v>
      </c>
      <c r="E37" s="19" t="s">
        <v>72</v>
      </c>
      <c r="F37" s="43">
        <f>3322000+281881.07</f>
        <v>3603881.07</v>
      </c>
      <c r="G37" s="61">
        <v>0</v>
      </c>
      <c r="H37" s="43">
        <v>0</v>
      </c>
      <c r="I37" s="43">
        <v>0</v>
      </c>
      <c r="J37" s="43">
        <v>0</v>
      </c>
      <c r="K37" s="43">
        <v>0</v>
      </c>
    </row>
    <row r="38" spans="1:11" ht="21" customHeight="1">
      <c r="A38" s="15"/>
      <c r="B38" s="16" t="s">
        <v>45</v>
      </c>
      <c r="C38" s="15" t="s">
        <v>59</v>
      </c>
      <c r="D38" s="15" t="s">
        <v>12</v>
      </c>
      <c r="E38" s="19" t="s">
        <v>146</v>
      </c>
      <c r="F38" s="43">
        <v>3105547.54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</row>
    <row r="39" spans="1:11" ht="21" customHeight="1">
      <c r="A39" s="15"/>
      <c r="B39" s="16" t="s">
        <v>48</v>
      </c>
      <c r="C39" s="15" t="s">
        <v>59</v>
      </c>
      <c r="D39" s="15" t="s">
        <v>12</v>
      </c>
      <c r="E39" s="19" t="s">
        <v>72</v>
      </c>
      <c r="F39" s="43">
        <v>2347837.93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</row>
    <row r="40" spans="1:11" ht="27" customHeight="1">
      <c r="A40" s="15" t="s">
        <v>71</v>
      </c>
      <c r="B40" s="18" t="s">
        <v>130</v>
      </c>
      <c r="C40" s="15" t="s">
        <v>11</v>
      </c>
      <c r="D40" s="15" t="s">
        <v>12</v>
      </c>
      <c r="E40" s="19"/>
      <c r="F40" s="60">
        <f aca="true" t="shared" si="15" ref="F40:K40">SUM(F41)</f>
        <v>5739443.88</v>
      </c>
      <c r="G40" s="60">
        <f t="shared" si="15"/>
        <v>0</v>
      </c>
      <c r="H40" s="60">
        <f t="shared" si="15"/>
        <v>0</v>
      </c>
      <c r="I40" s="60">
        <f t="shared" si="15"/>
        <v>0</v>
      </c>
      <c r="J40" s="60">
        <f t="shared" si="15"/>
        <v>0</v>
      </c>
      <c r="K40" s="60">
        <f t="shared" si="15"/>
        <v>0</v>
      </c>
    </row>
    <row r="41" spans="1:11" ht="21" customHeight="1">
      <c r="A41" s="15"/>
      <c r="B41" s="16" t="s">
        <v>74</v>
      </c>
      <c r="C41" s="15" t="s">
        <v>11</v>
      </c>
      <c r="D41" s="15" t="s">
        <v>12</v>
      </c>
      <c r="E41" s="19" t="s">
        <v>75</v>
      </c>
      <c r="F41" s="43">
        <v>5739443.88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</row>
    <row r="42" spans="1:11" ht="21" customHeight="1">
      <c r="A42" s="115" t="s">
        <v>21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22.5" customHeight="1">
      <c r="A44" s="118" t="s">
        <v>24</v>
      </c>
      <c r="B44" s="118" t="s">
        <v>25</v>
      </c>
      <c r="C44" s="118" t="s">
        <v>26</v>
      </c>
      <c r="D44" s="118"/>
      <c r="E44" s="118" t="s">
        <v>27</v>
      </c>
      <c r="F44" s="118" t="s">
        <v>12</v>
      </c>
      <c r="G44" s="118" t="s">
        <v>13</v>
      </c>
      <c r="H44" s="118" t="s">
        <v>14</v>
      </c>
      <c r="I44" s="118" t="s">
        <v>15</v>
      </c>
      <c r="J44" s="118" t="s">
        <v>16</v>
      </c>
      <c r="K44" s="118" t="s">
        <v>17</v>
      </c>
    </row>
    <row r="45" spans="1:11" ht="22.5" customHeight="1">
      <c r="A45" s="118"/>
      <c r="B45" s="118"/>
      <c r="C45" s="15" t="s">
        <v>32</v>
      </c>
      <c r="D45" s="15" t="s">
        <v>33</v>
      </c>
      <c r="E45" s="118"/>
      <c r="F45" s="118"/>
      <c r="G45" s="118"/>
      <c r="H45" s="118"/>
      <c r="I45" s="118"/>
      <c r="J45" s="118"/>
      <c r="K45" s="118"/>
    </row>
    <row r="46" spans="1:11" s="86" customFormat="1" ht="24" customHeight="1">
      <c r="A46" s="83"/>
      <c r="B46" s="125" t="s">
        <v>5</v>
      </c>
      <c r="C46" s="126"/>
      <c r="D46" s="126"/>
      <c r="E46" s="127"/>
      <c r="F46" s="91">
        <f aca="true" t="shared" si="16" ref="F46:K46">SUM(F47,F54)</f>
        <v>27542843</v>
      </c>
      <c r="G46" s="91">
        <f t="shared" si="16"/>
        <v>19647078</v>
      </c>
      <c r="H46" s="91">
        <f t="shared" si="16"/>
        <v>23349589</v>
      </c>
      <c r="I46" s="91">
        <f t="shared" si="16"/>
        <v>28439226</v>
      </c>
      <c r="J46" s="91">
        <f t="shared" si="16"/>
        <v>38791626</v>
      </c>
      <c r="K46" s="91">
        <f t="shared" si="16"/>
        <v>40986829</v>
      </c>
    </row>
    <row r="47" spans="1:11" ht="16.5" customHeight="1">
      <c r="A47" s="15"/>
      <c r="B47" s="120" t="s">
        <v>56</v>
      </c>
      <c r="C47" s="123"/>
      <c r="D47" s="123"/>
      <c r="E47" s="124"/>
      <c r="F47" s="42">
        <f>SUM(F48,F50,F52)</f>
        <v>202400</v>
      </c>
      <c r="G47" s="42">
        <f>SUM(G48,G50,G52)</f>
        <v>14500</v>
      </c>
      <c r="H47" s="42">
        <f>SUM(H21,H23,H25,H27,H29,H48,H50,H52)</f>
        <v>0</v>
      </c>
      <c r="I47" s="42">
        <f>SUM(I21,I23,I25,I27,I29,I48,I50,I52)</f>
        <v>0</v>
      </c>
      <c r="J47" s="42">
        <f>SUM(J48,J50,J52)</f>
        <v>0</v>
      </c>
      <c r="K47" s="42">
        <f>SUM(K21,K23,K25,K27,K29,K48,K50,K52)</f>
        <v>0</v>
      </c>
    </row>
    <row r="48" spans="1:11" ht="21" customHeight="1">
      <c r="A48" s="15" t="s">
        <v>34</v>
      </c>
      <c r="B48" s="18" t="s">
        <v>119</v>
      </c>
      <c r="C48" s="15" t="s">
        <v>64</v>
      </c>
      <c r="D48" s="15" t="s">
        <v>12</v>
      </c>
      <c r="E48" s="15"/>
      <c r="F48" s="62">
        <f>SUM(F49)</f>
        <v>106900</v>
      </c>
      <c r="G48" s="62">
        <f>SUM(G49,G53)</f>
        <v>0</v>
      </c>
      <c r="H48" s="62">
        <f>SUM(H49,H53)</f>
        <v>0</v>
      </c>
      <c r="I48" s="62">
        <f>SUM(I49,I53)</f>
        <v>0</v>
      </c>
      <c r="J48" s="62">
        <f>SUM(J49,J53)</f>
        <v>0</v>
      </c>
      <c r="K48" s="32">
        <f>SUM(K49,K53)</f>
        <v>0</v>
      </c>
    </row>
    <row r="49" spans="1:11" ht="21" customHeight="1">
      <c r="A49" s="63"/>
      <c r="B49" s="64" t="s">
        <v>149</v>
      </c>
      <c r="C49" s="63" t="s">
        <v>64</v>
      </c>
      <c r="D49" s="63" t="s">
        <v>12</v>
      </c>
      <c r="E49" s="65" t="s">
        <v>96</v>
      </c>
      <c r="F49" s="66">
        <v>106900</v>
      </c>
      <c r="G49" s="66">
        <f>17463035-1258155-10004880-4271444.33-1928555.67</f>
        <v>0</v>
      </c>
      <c r="H49" s="66">
        <v>0</v>
      </c>
      <c r="I49" s="66">
        <v>0</v>
      </c>
      <c r="J49" s="67">
        <v>0</v>
      </c>
      <c r="K49" s="29">
        <v>0</v>
      </c>
    </row>
    <row r="50" spans="1:11" ht="21" customHeight="1">
      <c r="A50" s="15" t="s">
        <v>37</v>
      </c>
      <c r="B50" s="18" t="s">
        <v>120</v>
      </c>
      <c r="C50" s="15" t="s">
        <v>58</v>
      </c>
      <c r="D50" s="15" t="s">
        <v>13</v>
      </c>
      <c r="E50" s="15"/>
      <c r="F50" s="32">
        <f aca="true" t="shared" si="17" ref="F50:K50">SUM(F51)</f>
        <v>5500</v>
      </c>
      <c r="G50" s="32">
        <f t="shared" si="17"/>
        <v>14500</v>
      </c>
      <c r="H50" s="32">
        <f t="shared" si="17"/>
        <v>0</v>
      </c>
      <c r="I50" s="32">
        <f t="shared" si="17"/>
        <v>0</v>
      </c>
      <c r="J50" s="32">
        <f t="shared" si="17"/>
        <v>0</v>
      </c>
      <c r="K50" s="32">
        <f t="shared" si="17"/>
        <v>0</v>
      </c>
    </row>
    <row r="51" spans="1:11" ht="21" customHeight="1">
      <c r="A51" s="15"/>
      <c r="B51" s="18" t="s">
        <v>105</v>
      </c>
      <c r="C51" s="15" t="s">
        <v>58</v>
      </c>
      <c r="D51" s="15" t="s">
        <v>13</v>
      </c>
      <c r="E51" s="15" t="s">
        <v>106</v>
      </c>
      <c r="F51" s="29">
        <v>5500</v>
      </c>
      <c r="G51" s="29">
        <v>14500</v>
      </c>
      <c r="H51" s="30">
        <v>0</v>
      </c>
      <c r="I51" s="30">
        <v>0</v>
      </c>
      <c r="J51" s="68">
        <v>0</v>
      </c>
      <c r="K51" s="29">
        <v>0</v>
      </c>
    </row>
    <row r="52" spans="1:11" ht="30" customHeight="1">
      <c r="A52" s="15" t="s">
        <v>40</v>
      </c>
      <c r="B52" s="18" t="s">
        <v>121</v>
      </c>
      <c r="C52" s="15" t="s">
        <v>58</v>
      </c>
      <c r="D52" s="15" t="s">
        <v>12</v>
      </c>
      <c r="E52" s="15"/>
      <c r="F52" s="29">
        <f>SUM(F53)</f>
        <v>90000</v>
      </c>
      <c r="G52" s="32">
        <f>SUM(G53,G57)</f>
        <v>0</v>
      </c>
      <c r="H52" s="32">
        <f>SUM(H53,H57)</f>
        <v>0</v>
      </c>
      <c r="I52" s="32">
        <f>SUM(I53,I57)</f>
        <v>0</v>
      </c>
      <c r="J52" s="32">
        <f>SUM(J53,J57)</f>
        <v>0</v>
      </c>
      <c r="K52" s="32">
        <f>SUM(K53,K57)</f>
        <v>0</v>
      </c>
    </row>
    <row r="53" spans="1:11" ht="21" customHeight="1">
      <c r="A53" s="69"/>
      <c r="B53" s="70" t="s">
        <v>68</v>
      </c>
      <c r="C53" s="69" t="s">
        <v>58</v>
      </c>
      <c r="D53" s="69" t="s">
        <v>12</v>
      </c>
      <c r="E53" s="71" t="s">
        <v>96</v>
      </c>
      <c r="F53" s="72">
        <v>90000</v>
      </c>
      <c r="G53" s="72">
        <v>0</v>
      </c>
      <c r="H53" s="72">
        <v>0</v>
      </c>
      <c r="I53" s="72">
        <v>0</v>
      </c>
      <c r="J53" s="73">
        <v>0</v>
      </c>
      <c r="K53" s="29">
        <v>0</v>
      </c>
    </row>
    <row r="54" spans="1:11" ht="21" customHeight="1">
      <c r="A54" s="15"/>
      <c r="B54" s="120" t="s">
        <v>57</v>
      </c>
      <c r="C54" s="123"/>
      <c r="D54" s="123"/>
      <c r="E54" s="124"/>
      <c r="F54" s="32">
        <f aca="true" t="shared" si="18" ref="F54:K54">SUM(F55,F67,F69,F73,F77,F79,F81)</f>
        <v>27340443</v>
      </c>
      <c r="G54" s="32">
        <f t="shared" si="18"/>
        <v>19632578</v>
      </c>
      <c r="H54" s="32">
        <f t="shared" si="18"/>
        <v>23349589</v>
      </c>
      <c r="I54" s="32">
        <f t="shared" si="18"/>
        <v>28439226</v>
      </c>
      <c r="J54" s="32">
        <f t="shared" si="18"/>
        <v>38791626</v>
      </c>
      <c r="K54" s="32">
        <f t="shared" si="18"/>
        <v>40986829</v>
      </c>
    </row>
    <row r="55" spans="1:11" s="86" customFormat="1" ht="24" customHeight="1">
      <c r="A55" s="83" t="s">
        <v>49</v>
      </c>
      <c r="B55" s="84" t="s">
        <v>119</v>
      </c>
      <c r="C55" s="83" t="s">
        <v>135</v>
      </c>
      <c r="D55" s="83" t="s">
        <v>17</v>
      </c>
      <c r="E55" s="87"/>
      <c r="F55" s="93">
        <f aca="true" t="shared" si="19" ref="F55:K55">SUM(F56:F66)</f>
        <v>6605496</v>
      </c>
      <c r="G55" s="93">
        <f t="shared" si="19"/>
        <v>7062578</v>
      </c>
      <c r="H55" s="93">
        <f t="shared" si="19"/>
        <v>13388000</v>
      </c>
      <c r="I55" s="93">
        <f t="shared" si="19"/>
        <v>23526429</v>
      </c>
      <c r="J55" s="93">
        <f t="shared" si="19"/>
        <v>37272431</v>
      </c>
      <c r="K55" s="93">
        <f t="shared" si="19"/>
        <v>39986829</v>
      </c>
    </row>
    <row r="56" spans="1:11" ht="24" customHeight="1">
      <c r="A56" s="15"/>
      <c r="B56" s="18" t="s">
        <v>147</v>
      </c>
      <c r="C56" s="15" t="s">
        <v>64</v>
      </c>
      <c r="D56" s="15" t="s">
        <v>12</v>
      </c>
      <c r="E56" s="19" t="s">
        <v>96</v>
      </c>
      <c r="F56" s="29">
        <v>15000</v>
      </c>
      <c r="G56" s="29">
        <f>17463035-1258155-10004880-4271444.33-1928555.67</f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ht="24" customHeight="1">
      <c r="A57" s="15"/>
      <c r="B57" s="16" t="s">
        <v>97</v>
      </c>
      <c r="C57" s="15" t="s">
        <v>59</v>
      </c>
      <c r="D57" s="15" t="s">
        <v>12</v>
      </c>
      <c r="E57" s="19" t="s">
        <v>98</v>
      </c>
      <c r="F57" s="29">
        <v>1100000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24" customHeight="1">
      <c r="A58" s="15"/>
      <c r="B58" s="16" t="s">
        <v>111</v>
      </c>
      <c r="C58" s="15" t="s">
        <v>11</v>
      </c>
      <c r="D58" s="15" t="s">
        <v>12</v>
      </c>
      <c r="E58" s="19" t="s">
        <v>96</v>
      </c>
      <c r="F58" s="29">
        <v>2300000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24" customHeight="1">
      <c r="A59" s="15"/>
      <c r="B59" s="16" t="s">
        <v>99</v>
      </c>
      <c r="C59" s="15" t="s">
        <v>64</v>
      </c>
      <c r="D59" s="15" t="s">
        <v>12</v>
      </c>
      <c r="E59" s="19" t="s">
        <v>98</v>
      </c>
      <c r="F59" s="29">
        <v>2330496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</row>
    <row r="60" spans="1:11" s="86" customFormat="1" ht="24" customHeight="1">
      <c r="A60" s="83"/>
      <c r="B60" s="87" t="s">
        <v>134</v>
      </c>
      <c r="C60" s="83" t="s">
        <v>135</v>
      </c>
      <c r="D60" s="83" t="s">
        <v>17</v>
      </c>
      <c r="E60" s="85" t="s">
        <v>96</v>
      </c>
      <c r="F60" s="89">
        <v>160000</v>
      </c>
      <c r="G60" s="89">
        <v>0</v>
      </c>
      <c r="H60" s="89">
        <v>0</v>
      </c>
      <c r="I60" s="89">
        <v>0</v>
      </c>
      <c r="J60" s="89">
        <f>11443155-6943155</f>
        <v>4500000</v>
      </c>
      <c r="K60" s="89">
        <v>6943155</v>
      </c>
    </row>
    <row r="61" spans="1:11" ht="21.75" customHeight="1">
      <c r="A61" s="15"/>
      <c r="B61" s="16" t="s">
        <v>136</v>
      </c>
      <c r="C61" s="15" t="s">
        <v>64</v>
      </c>
      <c r="D61" s="15" t="s">
        <v>15</v>
      </c>
      <c r="E61" s="19" t="s">
        <v>98</v>
      </c>
      <c r="F61" s="29">
        <v>0</v>
      </c>
      <c r="G61" s="29">
        <v>3200000</v>
      </c>
      <c r="H61" s="29">
        <v>2700000</v>
      </c>
      <c r="I61" s="29">
        <v>3000000</v>
      </c>
      <c r="J61" s="29">
        <v>0</v>
      </c>
      <c r="K61" s="29">
        <v>0</v>
      </c>
    </row>
    <row r="62" spans="1:11" ht="22.5" customHeight="1">
      <c r="A62" s="15"/>
      <c r="B62" s="16" t="s">
        <v>137</v>
      </c>
      <c r="C62" s="15" t="s">
        <v>135</v>
      </c>
      <c r="D62" s="15" t="s">
        <v>17</v>
      </c>
      <c r="E62" s="19" t="s">
        <v>98</v>
      </c>
      <c r="F62" s="29">
        <v>0</v>
      </c>
      <c r="G62" s="29">
        <v>0</v>
      </c>
      <c r="H62" s="29">
        <v>0</v>
      </c>
      <c r="I62" s="29">
        <v>2000000</v>
      </c>
      <c r="J62" s="29">
        <v>3000000</v>
      </c>
      <c r="K62" s="29">
        <v>3000000</v>
      </c>
    </row>
    <row r="63" spans="1:11" ht="24" customHeight="1">
      <c r="A63" s="15"/>
      <c r="B63" s="16" t="s">
        <v>138</v>
      </c>
      <c r="C63" s="15" t="s">
        <v>12</v>
      </c>
      <c r="D63" s="15" t="s">
        <v>17</v>
      </c>
      <c r="E63" s="19" t="s">
        <v>96</v>
      </c>
      <c r="F63" s="29">
        <v>200000</v>
      </c>
      <c r="G63" s="29">
        <v>1237689</v>
      </c>
      <c r="H63" s="29">
        <v>1500000</v>
      </c>
      <c r="I63" s="29">
        <v>3897910</v>
      </c>
      <c r="J63" s="29">
        <v>8377293</v>
      </c>
      <c r="K63" s="29">
        <v>18295007</v>
      </c>
    </row>
    <row r="64" spans="1:11" ht="22.5" customHeight="1">
      <c r="A64" s="15"/>
      <c r="B64" s="16" t="s">
        <v>139</v>
      </c>
      <c r="C64" s="15" t="s">
        <v>12</v>
      </c>
      <c r="D64" s="15" t="s">
        <v>17</v>
      </c>
      <c r="E64" s="19" t="s">
        <v>140</v>
      </c>
      <c r="F64" s="29">
        <v>500000</v>
      </c>
      <c r="G64" s="29">
        <v>936000</v>
      </c>
      <c r="H64" s="29">
        <v>1018000</v>
      </c>
      <c r="I64" s="29">
        <v>852000</v>
      </c>
      <c r="J64" s="29">
        <v>901000</v>
      </c>
      <c r="K64" s="29">
        <v>2176000</v>
      </c>
    </row>
    <row r="65" spans="1:11" s="86" customFormat="1" ht="22.5" customHeight="1">
      <c r="A65" s="83"/>
      <c r="B65" s="87" t="s">
        <v>141</v>
      </c>
      <c r="C65" s="83" t="s">
        <v>15</v>
      </c>
      <c r="D65" s="83" t="s">
        <v>17</v>
      </c>
      <c r="E65" s="85" t="s">
        <v>96</v>
      </c>
      <c r="F65" s="89">
        <v>0</v>
      </c>
      <c r="G65" s="89">
        <v>0</v>
      </c>
      <c r="H65" s="89">
        <v>0</v>
      </c>
      <c r="I65" s="89">
        <v>0</v>
      </c>
      <c r="J65" s="89">
        <f>13550983+6943155</f>
        <v>20494138</v>
      </c>
      <c r="K65" s="89">
        <f>16515822-6943155</f>
        <v>9572667</v>
      </c>
    </row>
    <row r="66" spans="1:11" s="86" customFormat="1" ht="22.5" customHeight="1">
      <c r="A66" s="83"/>
      <c r="B66" s="87" t="s">
        <v>151</v>
      </c>
      <c r="C66" s="83" t="s">
        <v>13</v>
      </c>
      <c r="D66" s="83" t="s">
        <v>15</v>
      </c>
      <c r="E66" s="85" t="s">
        <v>96</v>
      </c>
      <c r="F66" s="89">
        <v>0</v>
      </c>
      <c r="G66" s="89">
        <v>1688889</v>
      </c>
      <c r="H66" s="89">
        <v>8170000</v>
      </c>
      <c r="I66" s="89">
        <v>13776519</v>
      </c>
      <c r="J66" s="89">
        <v>0</v>
      </c>
      <c r="K66" s="89">
        <v>0</v>
      </c>
    </row>
    <row r="67" spans="1:11" ht="21.75" customHeight="1">
      <c r="A67" s="15" t="s">
        <v>51</v>
      </c>
      <c r="B67" s="16" t="s">
        <v>143</v>
      </c>
      <c r="C67" s="15" t="s">
        <v>59</v>
      </c>
      <c r="D67" s="15" t="s">
        <v>15</v>
      </c>
      <c r="E67" s="19"/>
      <c r="F67" s="29">
        <f aca="true" t="shared" si="20" ref="F67:K67">SUM(F68)</f>
        <v>0</v>
      </c>
      <c r="G67" s="29">
        <f t="shared" si="20"/>
        <v>400000</v>
      </c>
      <c r="H67" s="29">
        <f t="shared" si="20"/>
        <v>2131589</v>
      </c>
      <c r="I67" s="29">
        <f t="shared" si="20"/>
        <v>3412797</v>
      </c>
      <c r="J67" s="29">
        <f t="shared" si="20"/>
        <v>0</v>
      </c>
      <c r="K67" s="29">
        <f t="shared" si="20"/>
        <v>0</v>
      </c>
    </row>
    <row r="68" spans="1:11" ht="21" customHeight="1">
      <c r="A68" s="15"/>
      <c r="B68" s="16" t="s">
        <v>144</v>
      </c>
      <c r="C68" s="15" t="s">
        <v>59</v>
      </c>
      <c r="D68" s="15" t="s">
        <v>15</v>
      </c>
      <c r="E68" s="19" t="s">
        <v>145</v>
      </c>
      <c r="F68" s="29">
        <v>0</v>
      </c>
      <c r="G68" s="29">
        <v>400000</v>
      </c>
      <c r="H68" s="29">
        <v>2131589</v>
      </c>
      <c r="I68" s="29">
        <v>3412797</v>
      </c>
      <c r="J68" s="29">
        <v>0</v>
      </c>
      <c r="K68" s="29">
        <v>0</v>
      </c>
    </row>
    <row r="69" spans="1:11" ht="21" customHeight="1">
      <c r="A69" s="15" t="s">
        <v>53</v>
      </c>
      <c r="B69" s="16" t="s">
        <v>120</v>
      </c>
      <c r="C69" s="15" t="s">
        <v>100</v>
      </c>
      <c r="D69" s="15" t="s">
        <v>14</v>
      </c>
      <c r="E69" s="15"/>
      <c r="F69" s="32">
        <f aca="true" t="shared" si="21" ref="F69:K69">SUM(F70,F71,F72)</f>
        <v>2330000</v>
      </c>
      <c r="G69" s="32">
        <f t="shared" si="21"/>
        <v>10250000</v>
      </c>
      <c r="H69" s="32">
        <f t="shared" si="21"/>
        <v>6330000</v>
      </c>
      <c r="I69" s="32">
        <f t="shared" si="21"/>
        <v>0</v>
      </c>
      <c r="J69" s="32">
        <f t="shared" si="21"/>
        <v>0</v>
      </c>
      <c r="K69" s="32">
        <f t="shared" si="21"/>
        <v>0</v>
      </c>
    </row>
    <row r="70" spans="1:11" ht="21" customHeight="1">
      <c r="A70" s="15"/>
      <c r="B70" s="16" t="s">
        <v>66</v>
      </c>
      <c r="C70" s="15" t="s">
        <v>64</v>
      </c>
      <c r="D70" s="15" t="s">
        <v>13</v>
      </c>
      <c r="E70" s="19" t="s">
        <v>102</v>
      </c>
      <c r="F70" s="66">
        <v>620000</v>
      </c>
      <c r="G70" s="66">
        <v>530000</v>
      </c>
      <c r="H70" s="66">
        <v>0</v>
      </c>
      <c r="I70" s="66">
        <v>0</v>
      </c>
      <c r="J70" s="66">
        <v>0</v>
      </c>
      <c r="K70" s="66">
        <v>0</v>
      </c>
    </row>
    <row r="71" spans="1:11" ht="24" customHeight="1">
      <c r="A71" s="15"/>
      <c r="B71" s="16" t="s">
        <v>67</v>
      </c>
      <c r="C71" s="15" t="s">
        <v>100</v>
      </c>
      <c r="D71" s="15" t="s">
        <v>14</v>
      </c>
      <c r="E71" s="19" t="s">
        <v>102</v>
      </c>
      <c r="F71" s="46">
        <v>1500000</v>
      </c>
      <c r="G71" s="46">
        <v>5590000</v>
      </c>
      <c r="H71" s="46">
        <v>6330000</v>
      </c>
      <c r="I71" s="46">
        <v>0</v>
      </c>
      <c r="J71" s="46">
        <v>0</v>
      </c>
      <c r="K71" s="46">
        <v>0</v>
      </c>
    </row>
    <row r="72" spans="1:11" ht="21" customHeight="1">
      <c r="A72" s="15"/>
      <c r="B72" s="18" t="s">
        <v>105</v>
      </c>
      <c r="C72" s="15" t="s">
        <v>58</v>
      </c>
      <c r="D72" s="15" t="s">
        <v>13</v>
      </c>
      <c r="E72" s="15" t="s">
        <v>106</v>
      </c>
      <c r="F72" s="29">
        <v>210000</v>
      </c>
      <c r="G72" s="29">
        <v>4130000</v>
      </c>
      <c r="H72" s="29">
        <v>0</v>
      </c>
      <c r="I72" s="29">
        <v>0</v>
      </c>
      <c r="J72" s="29">
        <v>0</v>
      </c>
      <c r="K72" s="74">
        <v>0</v>
      </c>
    </row>
    <row r="73" spans="1:11" s="86" customFormat="1" ht="24" customHeight="1">
      <c r="A73" s="83" t="s">
        <v>71</v>
      </c>
      <c r="B73" s="87" t="s">
        <v>126</v>
      </c>
      <c r="C73" s="83" t="s">
        <v>61</v>
      </c>
      <c r="D73" s="83" t="s">
        <v>17</v>
      </c>
      <c r="E73" s="83"/>
      <c r="F73" s="93">
        <f aca="true" t="shared" si="22" ref="F73:K73">SUM(F74,F75,F76)</f>
        <v>11005000</v>
      </c>
      <c r="G73" s="93">
        <f t="shared" si="22"/>
        <v>1200000</v>
      </c>
      <c r="H73" s="93">
        <f t="shared" si="22"/>
        <v>1000000</v>
      </c>
      <c r="I73" s="93">
        <f t="shared" si="22"/>
        <v>1000000</v>
      </c>
      <c r="J73" s="93">
        <f t="shared" si="22"/>
        <v>1000000</v>
      </c>
      <c r="K73" s="93">
        <f t="shared" si="22"/>
        <v>1000000</v>
      </c>
    </row>
    <row r="74" spans="1:11" ht="24" customHeight="1">
      <c r="A74" s="15"/>
      <c r="B74" s="16" t="s">
        <v>62</v>
      </c>
      <c r="C74" s="15" t="s">
        <v>61</v>
      </c>
      <c r="D74" s="15" t="s">
        <v>12</v>
      </c>
      <c r="E74" s="19" t="s">
        <v>101</v>
      </c>
      <c r="F74" s="44">
        <v>9800000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</row>
    <row r="75" spans="1:11" s="86" customFormat="1" ht="21" customHeight="1">
      <c r="A75" s="83"/>
      <c r="B75" s="87" t="s">
        <v>63</v>
      </c>
      <c r="C75" s="83" t="s">
        <v>64</v>
      </c>
      <c r="D75" s="83" t="s">
        <v>17</v>
      </c>
      <c r="E75" s="85" t="s">
        <v>98</v>
      </c>
      <c r="F75" s="94">
        <f>1200000-160000</f>
        <v>1040000</v>
      </c>
      <c r="G75" s="94">
        <v>1200000</v>
      </c>
      <c r="H75" s="94">
        <v>1000000</v>
      </c>
      <c r="I75" s="94">
        <v>1000000</v>
      </c>
      <c r="J75" s="94">
        <v>1000000</v>
      </c>
      <c r="K75" s="94">
        <v>1000000</v>
      </c>
    </row>
    <row r="76" spans="1:11" ht="21" customHeight="1">
      <c r="A76" s="15"/>
      <c r="B76" s="16" t="s">
        <v>133</v>
      </c>
      <c r="C76" s="15" t="s">
        <v>59</v>
      </c>
      <c r="D76" s="15" t="s">
        <v>12</v>
      </c>
      <c r="E76" s="15" t="s">
        <v>101</v>
      </c>
      <c r="F76" s="29">
        <v>165000</v>
      </c>
      <c r="G76" s="29">
        <v>0</v>
      </c>
      <c r="H76" s="44">
        <v>0</v>
      </c>
      <c r="I76" s="44">
        <v>0</v>
      </c>
      <c r="J76" s="44">
        <v>0</v>
      </c>
      <c r="K76" s="44">
        <v>0</v>
      </c>
    </row>
    <row r="77" spans="1:11" ht="24" customHeight="1">
      <c r="A77" s="15" t="s">
        <v>54</v>
      </c>
      <c r="B77" s="16" t="s">
        <v>127</v>
      </c>
      <c r="C77" s="15" t="s">
        <v>69</v>
      </c>
      <c r="D77" s="15" t="s">
        <v>16</v>
      </c>
      <c r="E77" s="15"/>
      <c r="F77" s="32">
        <f aca="true" t="shared" si="23" ref="F77:K77">SUM(F78)</f>
        <v>980000</v>
      </c>
      <c r="G77" s="32">
        <f t="shared" si="23"/>
        <v>720000</v>
      </c>
      <c r="H77" s="32">
        <f t="shared" si="23"/>
        <v>500000</v>
      </c>
      <c r="I77" s="32">
        <f t="shared" si="23"/>
        <v>500000</v>
      </c>
      <c r="J77" s="32">
        <f t="shared" si="23"/>
        <v>519195</v>
      </c>
      <c r="K77" s="32">
        <f t="shared" si="23"/>
        <v>0</v>
      </c>
    </row>
    <row r="78" spans="1:11" ht="33" customHeight="1">
      <c r="A78" s="15"/>
      <c r="B78" s="48" t="s">
        <v>123</v>
      </c>
      <c r="C78" s="15" t="s">
        <v>69</v>
      </c>
      <c r="D78" s="15" t="s">
        <v>16</v>
      </c>
      <c r="E78" s="15" t="s">
        <v>103</v>
      </c>
      <c r="F78" s="49">
        <v>980000</v>
      </c>
      <c r="G78" s="49">
        <v>720000</v>
      </c>
      <c r="H78" s="49">
        <v>500000</v>
      </c>
      <c r="I78" s="29">
        <v>500000</v>
      </c>
      <c r="J78" s="29">
        <v>519195</v>
      </c>
      <c r="K78" s="29">
        <v>0</v>
      </c>
    </row>
    <row r="79" spans="1:11" ht="21" customHeight="1">
      <c r="A79" s="15" t="s">
        <v>65</v>
      </c>
      <c r="B79" s="16" t="s">
        <v>128</v>
      </c>
      <c r="C79" s="15" t="s">
        <v>11</v>
      </c>
      <c r="D79" s="15" t="s">
        <v>12</v>
      </c>
      <c r="E79" s="15"/>
      <c r="F79" s="32">
        <f aca="true" t="shared" si="24" ref="F79:K79">SUM(F80)</f>
        <v>648686</v>
      </c>
      <c r="G79" s="32">
        <f t="shared" si="24"/>
        <v>0</v>
      </c>
      <c r="H79" s="32">
        <f t="shared" si="24"/>
        <v>0</v>
      </c>
      <c r="I79" s="32">
        <f t="shared" si="24"/>
        <v>0</v>
      </c>
      <c r="J79" s="32">
        <f t="shared" si="24"/>
        <v>0</v>
      </c>
      <c r="K79" s="32">
        <f t="shared" si="24"/>
        <v>0</v>
      </c>
    </row>
    <row r="80" spans="1:11" ht="21" customHeight="1">
      <c r="A80" s="15"/>
      <c r="B80" s="16" t="s">
        <v>60</v>
      </c>
      <c r="C80" s="15" t="s">
        <v>11</v>
      </c>
      <c r="D80" s="15" t="s">
        <v>12</v>
      </c>
      <c r="E80" s="15" t="s">
        <v>101</v>
      </c>
      <c r="F80" s="29">
        <v>648686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</row>
    <row r="81" spans="1:11" ht="25.5" customHeight="1">
      <c r="A81" s="15" t="s">
        <v>142</v>
      </c>
      <c r="B81" s="16" t="s">
        <v>121</v>
      </c>
      <c r="C81" s="15" t="s">
        <v>58</v>
      </c>
      <c r="D81" s="15" t="s">
        <v>12</v>
      </c>
      <c r="E81" s="15"/>
      <c r="F81" s="41">
        <f aca="true" t="shared" si="25" ref="F81:K81">SUM(F82)</f>
        <v>5771261</v>
      </c>
      <c r="G81" s="41">
        <f t="shared" si="25"/>
        <v>0</v>
      </c>
      <c r="H81" s="41">
        <f t="shared" si="25"/>
        <v>0</v>
      </c>
      <c r="I81" s="41">
        <f t="shared" si="25"/>
        <v>0</v>
      </c>
      <c r="J81" s="41">
        <f t="shared" si="25"/>
        <v>0</v>
      </c>
      <c r="K81" s="41">
        <f t="shared" si="25"/>
        <v>0</v>
      </c>
    </row>
    <row r="82" spans="1:11" ht="21" customHeight="1">
      <c r="A82" s="15"/>
      <c r="B82" s="16" t="s">
        <v>68</v>
      </c>
      <c r="C82" s="15" t="s">
        <v>58</v>
      </c>
      <c r="D82" s="15" t="s">
        <v>12</v>
      </c>
      <c r="E82" s="15" t="s">
        <v>96</v>
      </c>
      <c r="F82" s="29">
        <v>5771261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</row>
    <row r="83" ht="14.25" customHeight="1"/>
    <row r="84" spans="2:7" ht="15.75">
      <c r="B84" s="78"/>
      <c r="F84" s="11"/>
      <c r="G84" s="11"/>
    </row>
  </sheetData>
  <sheetProtection/>
  <mergeCells count="31">
    <mergeCell ref="B47:E47"/>
    <mergeCell ref="B8:E8"/>
    <mergeCell ref="B31:E31"/>
    <mergeCell ref="I5:I6"/>
    <mergeCell ref="G5:G6"/>
    <mergeCell ref="C5:D5"/>
    <mergeCell ref="B5:B6"/>
    <mergeCell ref="B7:E7"/>
    <mergeCell ref="I44:I45"/>
    <mergeCell ref="F44:F45"/>
    <mergeCell ref="G44:G45"/>
    <mergeCell ref="B54:E54"/>
    <mergeCell ref="A42:K42"/>
    <mergeCell ref="A44:A45"/>
    <mergeCell ref="B44:B45"/>
    <mergeCell ref="C44:D44"/>
    <mergeCell ref="J44:J45"/>
    <mergeCell ref="B46:E46"/>
    <mergeCell ref="E44:E45"/>
    <mergeCell ref="K44:K45"/>
    <mergeCell ref="H44:H45"/>
    <mergeCell ref="A1:K1"/>
    <mergeCell ref="A3:K3"/>
    <mergeCell ref="C4:F4"/>
    <mergeCell ref="G4:K4"/>
    <mergeCell ref="A5:A6"/>
    <mergeCell ref="K5:K6"/>
    <mergeCell ref="J5:J6"/>
    <mergeCell ref="F5:F6"/>
    <mergeCell ref="E5:E6"/>
    <mergeCell ref="H5:H6"/>
  </mergeCells>
  <printOptions horizontalCentered="1"/>
  <pageMargins left="0" right="0" top="0.35433070866141736" bottom="0.35433070866141736" header="0" footer="0"/>
  <pageSetup horizontalDpi="600" verticalDpi="600" orientation="landscape" paperSize="8" scale="90" r:id="rId1"/>
  <headerFooter scaleWithDoc="0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Przedsięwzięcia</dc:title>
  <dc:subject/>
  <dc:creator>kzs</dc:creator>
  <cp:keywords/>
  <dc:description/>
  <cp:lastModifiedBy>kspala</cp:lastModifiedBy>
  <cp:lastPrinted>2011-12-27T12:23:14Z</cp:lastPrinted>
  <dcterms:modified xsi:type="dcterms:W3CDTF">2011-12-27T12:23:23Z</dcterms:modified>
  <cp:category/>
  <cp:version/>
  <cp:contentType/>
  <cp:contentStatus/>
</cp:coreProperties>
</file>